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E 2020.03.13\Gmina Jedlnia-Letnisko\gaz ‡ przetarg\"/>
    </mc:Choice>
  </mc:AlternateContent>
  <xr:revisionPtr revIDLastSave="0" documentId="13_ncr:1_{5779F0A7-0D3B-4B45-B704-E7CA2916DD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s="1"/>
  <c r="K7" i="1"/>
  <c r="M7" i="1" s="1"/>
  <c r="S7" i="1" s="1"/>
  <c r="T7" i="1" s="1"/>
  <c r="O7" i="1"/>
  <c r="Q7" i="1"/>
  <c r="R7" i="1" l="1"/>
  <c r="K5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Q6" i="1" l="1"/>
  <c r="Q5" i="1" l="1"/>
  <c r="O6" i="1"/>
  <c r="R6" i="1" s="1"/>
  <c r="S6" i="1" s="1"/>
  <c r="T6" i="1" s="1"/>
  <c r="M5" i="1"/>
  <c r="O5" i="1" l="1"/>
  <c r="R5" i="1" s="1"/>
  <c r="S5" i="1" s="1"/>
  <c r="T5" i="1" l="1"/>
  <c r="T8" i="1" s="1"/>
  <c r="S8" i="1"/>
</calcChain>
</file>

<file path=xl/sharedStrings.xml><?xml version="1.0" encoding="utf-8"?>
<sst xmlns="http://schemas.openxmlformats.org/spreadsheetml/2006/main" count="38" uniqueCount="33">
  <si>
    <t>Grupa taryfowa</t>
  </si>
  <si>
    <t>Liczba punktów poboru</t>
  </si>
  <si>
    <t>Liczba miesięcy</t>
  </si>
  <si>
    <t>Liczba dni</t>
  </si>
  <si>
    <t>Oddział dystrybucji</t>
  </si>
  <si>
    <r>
      <rPr>
        <b/>
        <sz val="9"/>
        <rFont val="Calibri"/>
        <family val="2"/>
        <charset val="238"/>
        <scheme val="minor"/>
      </rPr>
      <t>Łącznie</t>
    </r>
    <r>
      <rPr>
        <sz val="9"/>
        <rFont val="Calibri"/>
        <family val="2"/>
        <charset val="238"/>
        <scheme val="minor"/>
      </rPr>
      <t xml:space="preserve"> (zł)
(kol. 4 × kol. 10) /100 + (kol. 5 × kol. 11) /100 + (kol. 2 × kol. 7 × kol. 12)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</si>
  <si>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2 × kol. 7 × kol. 14) 
dla grup taryfowych z ozn.
W-1, W-2, W-3, W-4
b) (kol. 3 × kol. 8 × 24 h × kol. 14) /100 
dla grup taryfowych z ozn.
W-5, W-6, W-7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</si>
  <si>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6 × kol. 16)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</si>
  <si>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Łącznie usługi dystrybucyjne</t>
    </r>
    <r>
      <rPr>
        <sz val="9"/>
        <rFont val="Calibri"/>
        <family val="2"/>
        <charset val="238"/>
        <scheme val="minor"/>
      </rPr>
      <t xml:space="preserve"> (zł)
(kol. 15 + kol. 17)</t>
    </r>
  </si>
  <si>
    <t>(suma kol. 13 
+ kol. 18)</t>
  </si>
  <si>
    <t>nd.</t>
  </si>
  <si>
    <t>SUMA:</t>
  </si>
  <si>
    <r>
      <t xml:space="preserve">*Stawkę podatku akcyzowego 1,28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</si>
  <si>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**Rozliczenia kosztów dystrybucji będą prowadzone zgodnie z taryfą OSD.</t>
  </si>
  <si>
    <r>
      <rPr>
        <b/>
        <sz val="9"/>
        <rFont val="Calibri"/>
        <family val="2"/>
        <charset val="238"/>
        <scheme val="minor"/>
      </rPr>
      <t xml:space="preserve">Cena jednostkowa za gaz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</si>
  <si>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gaz z akcyzą 1,28 zł/GJ*
</t>
    </r>
    <r>
      <rPr>
        <sz val="9"/>
        <rFont val="Calibri"/>
        <family val="2"/>
        <charset val="238"/>
        <scheme val="minor"/>
      </rPr>
      <t>[gr/kWh]
(kol. 10 + 0,362)</t>
    </r>
  </si>
  <si>
    <r>
      <rPr>
        <b/>
        <sz val="9"/>
        <rFont val="Calibri"/>
        <family val="2"/>
        <charset val="238"/>
        <scheme val="minor"/>
      </rPr>
      <t>Abonament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</si>
  <si>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W-6, W-7</t>
    </r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</si>
  <si>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</si>
  <si>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</si>
  <si>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zwolnione 
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</si>
  <si>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opodatkowane akcyzą 1,28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</si>
  <si>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</si>
  <si>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</si>
  <si>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</si>
  <si>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</si>
  <si>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</si>
  <si>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Załącznik nr 3 do SWZ - Formularz cenowy</t>
  </si>
  <si>
    <r>
      <t xml:space="preserve">(kol. 19) + podatek VAT 23%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</si>
  <si>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PSG Sp. z o.o. - Warszawa</t>
  </si>
  <si>
    <t>W-3.6_WA</t>
  </si>
  <si>
    <t>W-4_WA</t>
  </si>
  <si>
    <t>W-5.1_WA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</si>
</sst>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zoomScale="85" zoomScaleNormal="85" workbookViewId="0">
      <selection activeCell="A9" sqref="A9:I9"/>
    </sheetView>
  </sheetViews>
  <sheetFormatPr defaultRowHeight="14.4" x14ac:dyDescent="0.3"/>
  <cols>
    <col min="1" max="1" width="10.5546875" style="11" customWidth="1"/>
    <col min="2" max="2" width="7.44140625" style="11" customWidth="1"/>
    <col min="3" max="3" width="7.109375" style="11" customWidth="1"/>
    <col min="4" max="5" width="14.109375" style="11" customWidth="1"/>
    <col min="6" max="6" width="13.33203125" style="11" customWidth="1"/>
    <col min="7" max="7" width="7.109375" style="11" customWidth="1"/>
    <col min="8" max="8" width="6.44140625" style="11" customWidth="1"/>
    <col min="9" max="9" width="20.21875" style="11" customWidth="1"/>
    <col min="10" max="12" width="12.33203125" style="11" customWidth="1"/>
    <col min="13" max="13" width="15.6640625" style="11" customWidth="1"/>
    <col min="14" max="14" width="20" style="11" customWidth="1"/>
    <col min="15" max="15" width="22.109375" style="11" customWidth="1"/>
    <col min="16" max="16" width="12.109375" style="11" customWidth="1"/>
    <col min="17" max="17" width="15.33203125" style="11" customWidth="1"/>
    <col min="18" max="18" width="13.33203125" style="11" customWidth="1"/>
    <col min="19" max="19" width="12.44140625" style="11" customWidth="1"/>
    <col min="20" max="20" width="13.109375" style="11" customWidth="1"/>
    <col min="24" max="24" width="9.88671875" bestFit="1" customWidth="1"/>
  </cols>
  <sheetData>
    <row r="1" spans="1:20" ht="15.75" customHeight="1" x14ac:dyDescent="0.3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x14ac:dyDescent="0.3">
      <c r="A2" s="21" t="s">
        <v>0</v>
      </c>
      <c r="B2" s="21" t="s">
        <v>1</v>
      </c>
      <c r="C2" s="21" t="s">
        <v>19</v>
      </c>
      <c r="D2" s="22" t="s">
        <v>20</v>
      </c>
      <c r="E2" s="22" t="s">
        <v>21</v>
      </c>
      <c r="F2" s="22" t="s">
        <v>22</v>
      </c>
      <c r="G2" s="21" t="s">
        <v>2</v>
      </c>
      <c r="H2" s="21" t="s">
        <v>3</v>
      </c>
      <c r="I2" s="21" t="s">
        <v>4</v>
      </c>
      <c r="J2" s="16" t="s">
        <v>23</v>
      </c>
      <c r="K2" s="16"/>
      <c r="L2" s="16"/>
      <c r="M2" s="16"/>
      <c r="N2" s="16" t="s">
        <v>24</v>
      </c>
      <c r="O2" s="16"/>
      <c r="P2" s="16"/>
      <c r="Q2" s="16"/>
      <c r="R2" s="16"/>
      <c r="S2" s="1" t="s">
        <v>25</v>
      </c>
      <c r="T2" s="1" t="s">
        <v>26</v>
      </c>
    </row>
    <row r="3" spans="1:20" ht="153" customHeight="1" x14ac:dyDescent="0.3">
      <c r="A3" s="21"/>
      <c r="B3" s="21"/>
      <c r="C3" s="21"/>
      <c r="D3" s="22"/>
      <c r="E3" s="22"/>
      <c r="F3" s="22"/>
      <c r="G3" s="21"/>
      <c r="H3" s="21"/>
      <c r="I3" s="21"/>
      <c r="J3" s="15" t="s">
        <v>14</v>
      </c>
      <c r="K3" s="14" t="s">
        <v>15</v>
      </c>
      <c r="L3" s="15" t="s">
        <v>16</v>
      </c>
      <c r="M3" s="15" t="s">
        <v>5</v>
      </c>
      <c r="N3" s="15" t="s">
        <v>17</v>
      </c>
      <c r="O3" s="15" t="s">
        <v>6</v>
      </c>
      <c r="P3" s="14" t="s">
        <v>18</v>
      </c>
      <c r="Q3" s="15" t="s">
        <v>7</v>
      </c>
      <c r="R3" s="15" t="s">
        <v>8</v>
      </c>
      <c r="S3" s="15" t="s">
        <v>9</v>
      </c>
      <c r="T3" s="15" t="s">
        <v>28</v>
      </c>
    </row>
    <row r="4" spans="1:20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</row>
    <row r="5" spans="1:20" ht="28.2" customHeight="1" x14ac:dyDescent="0.3">
      <c r="A5" s="2" t="s">
        <v>30</v>
      </c>
      <c r="B5" s="2">
        <v>2</v>
      </c>
      <c r="C5" s="3" t="s">
        <v>10</v>
      </c>
      <c r="D5" s="4">
        <v>27685</v>
      </c>
      <c r="E5" s="4">
        <v>0</v>
      </c>
      <c r="F5" s="4">
        <v>27685</v>
      </c>
      <c r="G5" s="4">
        <v>12</v>
      </c>
      <c r="H5" s="4" t="s">
        <v>10</v>
      </c>
      <c r="I5" s="5" t="s">
        <v>29</v>
      </c>
      <c r="J5" s="6"/>
      <c r="K5" s="7" t="str">
        <f>IF(ROUND(J5,3)=0,"",ROUND(J5,3)+0.362)</f>
        <v/>
      </c>
      <c r="L5" s="8"/>
      <c r="M5" s="9" t="str">
        <f>IF(ROUND(J5,3)&gt;0,ROUND(D5*ROUND(J5,3)/100+E5*K5/100+ROUND(L5,2)*G5*B5,2),"")</f>
        <v/>
      </c>
      <c r="N5" s="10">
        <v>37.85</v>
      </c>
      <c r="O5" s="9">
        <f>ROUND(IF(C5="nd.",B5*N5*G5,(H5*24*C5*N5)/100),2)</f>
        <v>908.4</v>
      </c>
      <c r="P5" s="10">
        <v>2.351</v>
      </c>
      <c r="Q5" s="9">
        <f t="shared" ref="Q5:Q6" si="0">ROUND(P5*F5/100,2)</f>
        <v>650.87</v>
      </c>
      <c r="R5" s="9">
        <f t="shared" ref="R5:R6" si="1">O5+Q5</f>
        <v>1559.27</v>
      </c>
      <c r="S5" s="9" t="str">
        <f>IF(J5&gt;0,M5+R5,"")</f>
        <v/>
      </c>
      <c r="T5" s="9" t="str">
        <f>IF(J5&gt;0,ROUND(S5*1.23,2),"")</f>
        <v/>
      </c>
    </row>
    <row r="6" spans="1:20" ht="28.2" customHeight="1" x14ac:dyDescent="0.3">
      <c r="A6" s="2" t="s">
        <v>31</v>
      </c>
      <c r="B6" s="2">
        <v>1</v>
      </c>
      <c r="C6" s="3" t="s">
        <v>10</v>
      </c>
      <c r="D6" s="4">
        <v>108940</v>
      </c>
      <c r="E6" s="4">
        <v>0</v>
      </c>
      <c r="F6" s="4">
        <v>108940</v>
      </c>
      <c r="G6" s="4">
        <v>12</v>
      </c>
      <c r="H6" s="4" t="s">
        <v>10</v>
      </c>
      <c r="I6" s="5" t="s">
        <v>29</v>
      </c>
      <c r="J6" s="23"/>
      <c r="K6" s="7" t="str">
        <f t="shared" ref="K6:K7" si="2">IF(ROUND(J6,3)=0,"",ROUND(J6,3)+0.362)</f>
        <v/>
      </c>
      <c r="L6" s="8"/>
      <c r="M6" s="9" t="str">
        <f t="shared" ref="M6:M7" si="3">IF(ROUND(J6,3)&gt;0,ROUND(D6*ROUND(J6,3)/100+E6*K6/100+ROUND(L6,2)*G6*B6,2),"")</f>
        <v/>
      </c>
      <c r="N6" s="10">
        <v>210.12</v>
      </c>
      <c r="O6" s="9">
        <f t="shared" ref="O6" si="4">ROUND(IF(C6="nd.",B6*N6*G6,(H6*24*C6*N6)/100),2)</f>
        <v>2521.44</v>
      </c>
      <c r="P6" s="10">
        <v>2.3210000000000002</v>
      </c>
      <c r="Q6" s="9">
        <f t="shared" si="0"/>
        <v>2528.5</v>
      </c>
      <c r="R6" s="9">
        <f t="shared" si="1"/>
        <v>5049.9400000000005</v>
      </c>
      <c r="S6" s="9" t="str">
        <f t="shared" ref="S6" si="5">IF(J6&gt;0,M6+R6,"")</f>
        <v/>
      </c>
      <c r="T6" s="9" t="str">
        <f t="shared" ref="T6" si="6">IF(J6&gt;0,ROUND(S6*1.23,2),"")</f>
        <v/>
      </c>
    </row>
    <row r="7" spans="1:20" ht="28.2" customHeight="1" x14ac:dyDescent="0.3">
      <c r="A7" s="2" t="s">
        <v>32</v>
      </c>
      <c r="B7" s="2">
        <v>4</v>
      </c>
      <c r="C7" s="3">
        <v>791</v>
      </c>
      <c r="D7" s="4">
        <v>1329546</v>
      </c>
      <c r="E7" s="4">
        <v>0</v>
      </c>
      <c r="F7" s="4">
        <v>1329546</v>
      </c>
      <c r="G7" s="4">
        <v>12</v>
      </c>
      <c r="H7" s="4">
        <v>365</v>
      </c>
      <c r="I7" s="5" t="s">
        <v>29</v>
      </c>
      <c r="J7" s="23"/>
      <c r="K7" s="7" t="str">
        <f t="shared" si="2"/>
        <v/>
      </c>
      <c r="L7" s="8"/>
      <c r="M7" s="9" t="str">
        <f t="shared" si="3"/>
        <v/>
      </c>
      <c r="N7" s="10">
        <v>0.57799999999999996</v>
      </c>
      <c r="O7" s="9">
        <f t="shared" ref="O7" si="7">ROUND(IF(C7="nd.",B7*N7*G7,(H7*24*C7*N7)/100),2)</f>
        <v>40050.54</v>
      </c>
      <c r="P7" s="10">
        <v>1.651</v>
      </c>
      <c r="Q7" s="9">
        <f t="shared" ref="Q7" si="8">ROUND(P7*F7/100,2)</f>
        <v>21950.799999999999</v>
      </c>
      <c r="R7" s="9">
        <f t="shared" ref="R7" si="9">O7+Q7</f>
        <v>62001.34</v>
      </c>
      <c r="S7" s="9" t="str">
        <f t="shared" ref="S7" si="10">IF(J7&gt;0,M7+R7,"")</f>
        <v/>
      </c>
      <c r="T7" s="9" t="str">
        <f t="shared" ref="T7" si="11">IF(J7&gt;0,ROUND(S7*1.23,2),"")</f>
        <v/>
      </c>
    </row>
    <row r="8" spans="1:20" ht="28.2" customHeight="1" x14ac:dyDescent="0.3">
      <c r="R8" s="13" t="s">
        <v>11</v>
      </c>
      <c r="S8" s="9" t="str">
        <f>IF(SUM(S5:S7)&gt;0,SUM(S5:S7),"")</f>
        <v/>
      </c>
      <c r="T8" s="9" t="str">
        <f>IF(SUM(T5:T7)&gt;0,SUM(T5:T7),"")</f>
        <v/>
      </c>
    </row>
    <row r="9" spans="1:20" ht="66.599999999999994" customHeight="1" x14ac:dyDescent="0.3">
      <c r="A9" s="17" t="s">
        <v>12</v>
      </c>
      <c r="B9" s="18"/>
      <c r="C9" s="18"/>
      <c r="D9" s="18"/>
      <c r="E9" s="18"/>
      <c r="F9" s="18"/>
      <c r="G9" s="18"/>
      <c r="H9" s="18"/>
      <c r="I9" s="19"/>
    </row>
    <row r="10" spans="1:20" ht="15.6" x14ac:dyDescent="0.3">
      <c r="A10" s="17" t="s">
        <v>13</v>
      </c>
      <c r="B10" s="18"/>
      <c r="C10" s="18"/>
      <c r="D10" s="18"/>
      <c r="E10" s="18"/>
      <c r="F10" s="18"/>
      <c r="G10" s="18"/>
      <c r="H10" s="18"/>
      <c r="I10" s="19"/>
    </row>
    <row r="35" spans="10:10" x14ac:dyDescent="0.3">
      <c r="J35" s="12"/>
    </row>
  </sheetData>
  <sheetProtection algorithmName="SHA-512" hashValue="Fz0FUUOuPa7mIAuz1LgowBrOE2BuZ6ZSp4ev7gccMfMeONc3QUWFzerX4bUV7kGw5lqzMymgaRfPBtcZIr7gJA==" saltValue="8bJeT7wszRej8Xo0RubxlA==" spinCount="100000" sheet="1" objects="1" scenarios="1"/>
  <protectedRanges>
    <protectedRange sqref="L5:L7" name="Rozstęp2"/>
    <protectedRange sqref="J5:J7" name="Rozstęp1"/>
  </protectedRanges>
  <mergeCells count="14">
    <mergeCell ref="J2:M2"/>
    <mergeCell ref="N2:R2"/>
    <mergeCell ref="A9:I9"/>
    <mergeCell ref="A10:I10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2021-09-09T07:59:51Z</cp:lastPrinted>
  <dcterms:created xsi:type="dcterms:W3CDTF">2015-06-05T18:19:34Z</dcterms:created>
  <dcterms:modified xsi:type="dcterms:W3CDTF">2021-09-09T09:02:12Z</dcterms:modified>
</cp:coreProperties>
</file>