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1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0">'1'!$A$1:$G$109</definedName>
    <definedName name="_xlnm.Print_Area" localSheetId="1">'2'!$A$1:$L$436</definedName>
    <definedName name="_xlnm.Print_Area" localSheetId="2">'3'!$A$1:$N$120</definedName>
    <definedName name="_xlnm.Print_Area" localSheetId="3">'3a'!$A$1:$M$44</definedName>
    <definedName name="_xlnm.Print_Area" localSheetId="4">'4'!$A$1:$Q$86</definedName>
    <definedName name="_xlnm.Print_Area" localSheetId="6">'6'!$A$1:$J$57</definedName>
    <definedName name="_xlnm.Print_Titles" localSheetId="0">'1'!$4:$7</definedName>
    <definedName name="_xlnm.Print_Titles" localSheetId="1">'2'!$2:$5</definedName>
    <definedName name="_xlnm.Print_Titles" localSheetId="2">'3'!$5:$7</definedName>
    <definedName name="_xlnm.Print_Titles" localSheetId="4">'4'!$3:$9</definedName>
    <definedName name="_xlnm.Print_Titles" localSheetId="6">'6'!$3:$6</definedName>
  </definedNames>
  <calcPr fullCalcOnLoad="1"/>
</workbook>
</file>

<file path=xl/sharedStrings.xml><?xml version="1.0" encoding="utf-8"?>
<sst xmlns="http://schemas.openxmlformats.org/spreadsheetml/2006/main" count="1746" uniqueCount="634">
  <si>
    <t>Dział</t>
  </si>
  <si>
    <t>Rozdział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</si>
  <si>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</si>
  <si>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</si>
  <si>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</si>
  <si>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</si>
  <si>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</si>
  <si>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</si>
  <si>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</si>
  <si>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</si>
  <si>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</si>
  <si>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</si>
  <si>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400</t>
  </si>
  <si>
    <t>Wytwarzanie i zaopatrywanie w energię elektryczną, gaz i wodę</t>
  </si>
  <si>
    <t>40002</t>
  </si>
  <si>
    <t>Dostarczanie wody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</si>
  <si>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</si>
  <si>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</si>
  <si>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</si>
  <si>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</si>
  <si>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</si>
  <si>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</si>
  <si>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</si>
  <si>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</si>
  <si>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</si>
  <si>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</si>
  <si>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</si>
  <si>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</si>
  <si>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</si>
  <si>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</si>
  <si>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4370</t>
  </si>
  <si>
    <t>Opłata z tytułu zakupu usług telekomunikacyjnych telefonii stacjinarnej</t>
  </si>
  <si>
    <t>4430</t>
  </si>
  <si>
    <t>Różne opłaty i składki</t>
  </si>
  <si>
    <t>4530</t>
  </si>
  <si>
    <t>Podatek od towarów i usług (VAT).</t>
  </si>
  <si>
    <t>600</t>
  </si>
  <si>
    <t>Transport i łączność</t>
  </si>
  <si>
    <t>60013</t>
  </si>
  <si>
    <t>Drogi publiczne wojewódzkie</t>
  </si>
  <si>
    <t>60014</t>
  </si>
  <si>
    <t>Drogi publiczne powiatowe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</si>
  <si>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</si>
  <si>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</si>
  <si>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</si>
  <si>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</si>
  <si>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</si>
  <si>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</si>
  <si>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4390</t>
  </si>
  <si>
    <t>Zakup usług obejmujących wykonanie ekspertyz, analiz i opinii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</si>
  <si>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</si>
  <si>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</si>
  <si>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</si>
  <si>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</si>
  <si>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</si>
  <si>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</si>
  <si>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</si>
  <si>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</si>
  <si>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</si>
  <si>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</si>
  <si>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</si>
  <si>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</si>
  <si>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4440</t>
  </si>
  <si>
    <t>Odpisy na zakładowy fundusz świadczeń socjalnych</t>
  </si>
  <si>
    <t>75022</t>
  </si>
  <si>
    <t>Rady gmin (miast i miast na prawach powiatu)</t>
  </si>
  <si>
    <t>3030</t>
  </si>
  <si>
    <t xml:space="preserve">Różne wydatki na rzecz osób fizycznych </t>
  </si>
  <si>
    <t>4360</t>
  </si>
  <si>
    <t>Opłaty z tytułu zakupu usług telekomunikacyjnych telefonii komórkowej</t>
  </si>
  <si>
    <t>4410</t>
  </si>
  <si>
    <t>Podróże służbowe krajowe</t>
  </si>
  <si>
    <t>4750</t>
  </si>
  <si>
    <t>Zakup akcesoriów komputerowych, w tym programów i licencji</t>
  </si>
  <si>
    <t>75023</t>
  </si>
  <si>
    <t>Urzędy gmin (miast i miast na prawach powiatu)</t>
  </si>
  <si>
    <t>3020</t>
  </si>
  <si>
    <t>Wydatki osobowe niezaliczone do wynagrodzeń</t>
  </si>
  <si>
    <t>4140</t>
  </si>
  <si>
    <t>Wpłaty na Państwowy Fundusz Rehabilitacji Osób Niepełnosprawnych</t>
  </si>
  <si>
    <t>4280</t>
  </si>
  <si>
    <t>Zakup usług zdrowotnych</t>
  </si>
  <si>
    <t>4350</t>
  </si>
  <si>
    <t>Zakup usług dostępu do sieci Internet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</si>
  <si>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</si>
  <si>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</si>
  <si>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</si>
  <si>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</si>
  <si>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6060</t>
  </si>
  <si>
    <t>Wydatki na zakupy inwestycyjne jednostek budżetowych</t>
  </si>
  <si>
    <t>75075</t>
  </si>
  <si>
    <t>Promocja jednostek samorządu terytorialnego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</si>
  <si>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</si>
  <si>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</si>
  <si>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</si>
  <si>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</si>
  <si>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</si>
  <si>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</si>
  <si>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</si>
  <si>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</si>
  <si>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</si>
  <si>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</si>
  <si>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</si>
  <si>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</si>
  <si>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</si>
  <si>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</si>
  <si>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</si>
  <si>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</si>
  <si>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</si>
  <si>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</si>
  <si>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</si>
  <si>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</si>
  <si>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</si>
  <si>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</si>
  <si>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</si>
  <si>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krajowych pożyczek i kredytów</t>
  </si>
  <si>
    <t>758</t>
  </si>
  <si>
    <t>Różne rozliczenia</t>
  </si>
  <si>
    <t>75814</t>
  </si>
  <si>
    <t>Różne rozliczenia finansowe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</si>
  <si>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</si>
  <si>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</si>
  <si>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</si>
  <si>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</si>
  <si>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</si>
  <si>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</si>
  <si>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</si>
  <si>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</si>
  <si>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</si>
  <si>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</si>
  <si>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80103</t>
  </si>
  <si>
    <t>Oddziały przedszkolne w szkołach podstawowych</t>
  </si>
  <si>
    <t>80104</t>
  </si>
  <si>
    <t xml:space="preserve">Przedszkola </t>
  </si>
  <si>
    <t>2510</t>
  </si>
  <si>
    <t>Dotacja podmiotowa z budżetu dla zakładu budżetowego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</si>
  <si>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</si>
  <si>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</si>
  <si>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</si>
  <si>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</si>
  <si>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</si>
  <si>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</si>
  <si>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</si>
  <si>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</si>
  <si>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</si>
  <si>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</si>
  <si>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</si>
  <si>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</si>
  <si>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</si>
  <si>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</si>
  <si>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</si>
  <si>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</si>
  <si>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</si>
  <si>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</si>
  <si>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</si>
  <si>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</si>
  <si>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</si>
  <si>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 oraz niektóre świadczenia rodzinne</t>
  </si>
  <si>
    <t>4130</t>
  </si>
  <si>
    <t>Składki na ubezpieczenie zdrowotne</t>
  </si>
  <si>
    <t>85214</t>
  </si>
  <si>
    <t>Zasiłki i pomoc w naturze oraz składki na ubezpieczenia emerytalne i rentowe</t>
  </si>
  <si>
    <t>4290</t>
  </si>
  <si>
    <t>Zakup świadczeń zdrowotnych dla osób nieobjętych obowiązkiem ubezpieczenia zdrowotnego</t>
  </si>
  <si>
    <t>4330</t>
  </si>
  <si>
    <t>Zakup usług przez jednostki samorządu terytorialnego od innych jednostek samorządu terytorialnego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</si>
  <si>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</si>
  <si>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</si>
  <si>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</si>
  <si>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</si>
  <si>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</si>
  <si>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</si>
  <si>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</si>
  <si>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</si>
  <si>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</si>
  <si>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</si>
  <si>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Pomoc materialna dla uczniów</t>
  </si>
  <si>
    <t>3240</t>
  </si>
  <si>
    <t>Stypendia dla uczniów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</si>
  <si>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</si>
  <si>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</si>
  <si>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</si>
  <si>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</si>
  <si>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</si>
  <si>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</si>
  <si>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</si>
  <si>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</si>
  <si>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90015</t>
  </si>
  <si>
    <t>Oświetlenie ulic, placów i dróg</t>
  </si>
  <si>
    <t>90095</t>
  </si>
  <si>
    <t>921</t>
  </si>
  <si>
    <t>Kultura i ochrona dziedzictwa narodowego</t>
  </si>
  <si>
    <t>92116</t>
  </si>
  <si>
    <t>Biblioteki</t>
  </si>
  <si>
    <t>2480</t>
  </si>
  <si>
    <t>Dotacja podmiotowa z budżetu dla samorządowej instytucji kultury</t>
  </si>
  <si>
    <t>926</t>
  </si>
  <si>
    <t>Kultura fizyczna i sport</t>
  </si>
  <si>
    <t>92604</t>
  </si>
  <si>
    <t>Instytucje kultury fizycznej</t>
  </si>
  <si>
    <t>92695</t>
  </si>
  <si>
    <t>2820</t>
  </si>
  <si>
    <t>Dotacja celowa z budżetu na finansowanie lub dofinansowanie zadań zleconych do realizacji stowarzyszeniom</t>
  </si>
  <si>
    <t>60004</t>
  </si>
  <si>
    <t>Lokalny transport zbiorowy</t>
  </si>
  <si>
    <t>Szkolenia pracowników niebędących członkami korpusu służby cywilnej</t>
  </si>
  <si>
    <t>Opłata z tytułu zakupu usług telekomunikacyjnych telefonii stacjonarnej</t>
  </si>
  <si>
    <t>6300</t>
  </si>
  <si>
    <t>Wybory do rad gmin, rad powiatów i sejmików województw, wybory wójtów, burmistrzów i prezydentów miast oraz referenda gminne, powiatowe i wojewódzkie</t>
  </si>
  <si>
    <t>75109</t>
  </si>
  <si>
    <t>80195</t>
  </si>
  <si>
    <t>75108</t>
  </si>
  <si>
    <t>8010</t>
  </si>
  <si>
    <t>Wybory do Sejmu i Senatu</t>
  </si>
  <si>
    <t>Rozliczenia z bankami związane z obsługą długu publicznego</t>
  </si>
  <si>
    <t>Nazwa</t>
  </si>
  <si>
    <t>Plan
na 2008 r.
(6+12)</t>
  </si>
  <si>
    <t>z tego:</t>
  </si>
  <si>
    <t>Wydatki bieżące</t>
  </si>
  <si>
    <t>w tym:</t>
  </si>
  <si>
    <t>Wydatki majątkowe</t>
  </si>
  <si>
    <t>Dotacje</t>
  </si>
  <si>
    <t>Wydatki na obsługę długu</t>
  </si>
  <si>
    <t>Wydatki
z tytułu poręczeń
i gwarancji</t>
  </si>
  <si>
    <t>ogółem</t>
  </si>
  <si>
    <t>w złotych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</si>
  <si>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</si>
  <si>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</si>
  <si>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</si>
  <si>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</si>
  <si>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</si>
  <si>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</si>
  <si>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</si>
  <si>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Ogółem</t>
  </si>
  <si>
    <t>§</t>
  </si>
  <si>
    <t>Źródło dochodów</t>
  </si>
  <si>
    <t>Planowane dochody na 2008 r</t>
  </si>
  <si>
    <t>w tym :</t>
  </si>
  <si>
    <t>bieżące</t>
  </si>
  <si>
    <t xml:space="preserve">majątkowe </t>
  </si>
  <si>
    <t>6290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</si>
  <si>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</si>
  <si>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własnych zadań inwestycyjnych i zakupów inwestycyjnych</t>
  </si>
  <si>
    <t>020</t>
  </si>
  <si>
    <t>Leśnictwo</t>
  </si>
  <si>
    <t>02095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</si>
  <si>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</si>
  <si>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</si>
  <si>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</si>
  <si>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</si>
  <si>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0920</t>
  </si>
  <si>
    <t>Pozostałe odsetki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</si>
  <si>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</si>
  <si>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</si>
  <si>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</si>
  <si>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</si>
  <si>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</si>
  <si>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</si>
  <si>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</si>
  <si>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</si>
  <si>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</si>
  <si>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</si>
  <si>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</si>
  <si>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</si>
  <si>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</si>
  <si>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</si>
  <si>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</si>
  <si>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</si>
  <si>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</si>
  <si>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</si>
  <si>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</si>
  <si>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</si>
  <si>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</si>
  <si>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</si>
  <si>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</si>
  <si>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</si>
  <si>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</si>
  <si>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</si>
  <si>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</si>
  <si>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</si>
  <si>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</si>
  <si>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</si>
  <si>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</si>
  <si>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</si>
  <si>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0430</t>
  </si>
  <si>
    <t>Wpływy z opłaty targowej</t>
  </si>
  <si>
    <t>0560</t>
  </si>
  <si>
    <t>Zaległości z podatków zniesionych</t>
  </si>
  <si>
    <t>0690</t>
  </si>
  <si>
    <t>Wpływy z różnych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</si>
  <si>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</si>
  <si>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</si>
  <si>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</si>
  <si>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</si>
  <si>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</si>
  <si>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</si>
  <si>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</si>
  <si>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</si>
  <si>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</si>
  <si>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</si>
  <si>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</si>
  <si>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</si>
  <si>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</si>
  <si>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</si>
  <si>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</si>
  <si>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</si>
  <si>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</si>
  <si>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</si>
  <si>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</si>
  <si>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</si>
  <si>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2030</t>
  </si>
  <si>
    <t>Dotacje celowe otrzymane z budżetu państwa na realizację własnych zadań bieżących gmin (związków gmin)</t>
  </si>
  <si>
    <t>0960</t>
  </si>
  <si>
    <t>Otrzymane spadki, zapisy i darowizny w postaci pieniężnej</t>
  </si>
  <si>
    <t>Dochody ogółem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</si>
  <si>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</si>
  <si>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</si>
  <si>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</si>
  <si>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</si>
  <si>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</si>
  <si>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</si>
  <si>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</si>
  <si>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</si>
  <si>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</si>
  <si>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</si>
  <si>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</si>
  <si>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</si>
  <si>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</si>
  <si>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</si>
  <si>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</si>
  <si>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</si>
  <si>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</si>
  <si>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</si>
  <si>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</si>
  <si>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</si>
  <si>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</si>
  <si>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1.1</t>
  </si>
  <si>
    <t>Program:</t>
  </si>
  <si>
    <t>PROW</t>
  </si>
  <si>
    <t>Priorytet:</t>
  </si>
  <si>
    <t>III</t>
  </si>
  <si>
    <t>Działanie:</t>
  </si>
  <si>
    <t>3.2.1</t>
  </si>
  <si>
    <t>Nazwa projektu:</t>
  </si>
  <si>
    <t>Budowa kanalizacji w Sadkowie</t>
  </si>
  <si>
    <t>Razem wydatki:</t>
  </si>
  <si>
    <t>010-01010-605</t>
  </si>
  <si>
    <t>z tego: 2008 r.</t>
  </si>
  <si>
    <t>2009 r.</t>
  </si>
  <si>
    <t>2010r.</t>
  </si>
  <si>
    <t>2011 r</t>
  </si>
  <si>
    <t>1.2</t>
  </si>
  <si>
    <t>PROWM</t>
  </si>
  <si>
    <t>IV</t>
  </si>
  <si>
    <t>4.1</t>
  </si>
  <si>
    <t>Projekt i budowa wodociągu we Wrzosowie i Groszowicach</t>
  </si>
  <si>
    <t>2010 r.</t>
  </si>
  <si>
    <t>2011 r.</t>
  </si>
  <si>
    <t>1.3</t>
  </si>
  <si>
    <t>Projekt i budowa kanalizacji sanitarnej w Jedlni Letnisko</t>
  </si>
  <si>
    <t>1.4</t>
  </si>
  <si>
    <t>Projekt i budowa kanalizacji sanitarnej w Groszowicach i Lasowicach</t>
  </si>
  <si>
    <t>RPO WM</t>
  </si>
  <si>
    <t>Projekt i budowa wodociągu w m. Maryno</t>
  </si>
  <si>
    <t>Rozbudowa i modernizacja SUW w Aleksandrowie etap I wykonanie odwiertów studni głębinowych nr 3 i nr 4</t>
  </si>
  <si>
    <t>400-40002-605</t>
  </si>
  <si>
    <t>PRO WM</t>
  </si>
  <si>
    <t>3.1</t>
  </si>
  <si>
    <t>Przebudowa drogi gminnej Klwatka-Słupica</t>
  </si>
  <si>
    <t>600-60016-605</t>
  </si>
  <si>
    <t>VII</t>
  </si>
  <si>
    <t>7.1</t>
  </si>
  <si>
    <t>Rozbudowa ZSO Myśliszewice</t>
  </si>
  <si>
    <t>801-80101-605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</si>
  <si>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</si>
  <si>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</si>
  <si>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</si>
  <si>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 xml:space="preserve"> oraz dochodów i wydatków rachunków dochodów własnych jednostek budżetowych na 2008 r.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</si>
  <si>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</si>
  <si>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</si>
  <si>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</si>
  <si>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</si>
  <si>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</si>
  <si>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2007 r.</t>
  </si>
  <si>
    <t>w tym: wpłata do budżetu</t>
  </si>
  <si>
    <t>dotacje
z budżetu***</t>
  </si>
  <si>
    <t>§ 265</t>
  </si>
  <si>
    <t>na inwestycje</t>
  </si>
  <si>
    <t>I.</t>
  </si>
  <si>
    <t>Zakłady budżetowe</t>
  </si>
  <si>
    <t>1.</t>
  </si>
  <si>
    <t>2.</t>
  </si>
  <si>
    <t>II.</t>
  </si>
  <si>
    <t>III.</t>
  </si>
  <si>
    <t>W odniesieniu do dochodów własnych jednostek budżetowych:</t>
  </si>
  <si>
    <t>**   stan środków pieniężnych</t>
  </si>
  <si>
    <t>*** źródła dochodów wskazanych przez Radę</t>
  </si>
  <si>
    <t>Nazwa instytucji</t>
  </si>
  <si>
    <t>Kwota dotacji</t>
  </si>
  <si>
    <t>Ochrony Środowiska i Gospodarki Wodnej</t>
  </si>
  <si>
    <t>Plan na 2008 r.</t>
  </si>
  <si>
    <t>Stan środków obrotowych na początek roku</t>
  </si>
  <si>
    <t>Przychody</t>
  </si>
  <si>
    <t>IV.</t>
  </si>
  <si>
    <t>Stan środków obrotowych na koniec roku</t>
  </si>
  <si>
    <t>Gminna Biblioteka Publiczna w Jedlnia Letnisko</t>
  </si>
  <si>
    <t>Publiczne Przedszkole w Jedlni Letnisko</t>
  </si>
  <si>
    <t>Nazwa zadania</t>
  </si>
  <si>
    <t>Upowszechnianie kultury fizycznej i sportu</t>
  </si>
  <si>
    <t>dotacje</t>
  </si>
  <si>
    <t>Publiczne Przedszkole</t>
  </si>
  <si>
    <t>6208</t>
  </si>
  <si>
    <t>Dotacje rozwojowe</t>
  </si>
  <si>
    <t>dotacje rozwojowe</t>
  </si>
  <si>
    <t>§ 0690 wpływy z różnych opłat</t>
  </si>
  <si>
    <t>§ 4210 zakup materiałów i wyposażenia</t>
  </si>
  <si>
    <t>§ 4300 zakup usług pozostałych</t>
  </si>
  <si>
    <t>6058</t>
  </si>
  <si>
    <t>6059</t>
  </si>
  <si>
    <t>4580</t>
  </si>
  <si>
    <t>4590</t>
  </si>
  <si>
    <t>Kary i odszkodowania wypłacane na rzecz osób fizycznych</t>
  </si>
  <si>
    <t>LIMITY WYDATKÓW NA WIELOLETNIE PROGRAMY INWESTYCYJNE</t>
  </si>
  <si>
    <t>Urząd Gminy Jedlnia Letnisko, ul. Radomska 43, 26-630 Jedlnia Letnisko</t>
  </si>
  <si>
    <t>KARTA INWESTYCJI REALIZOWANYCH PRZEZ URZĄD GMINY JEDLNIA LETNISKO
ZBIORCZE ZESTAWIENIE PROGRAMÓW Z PROPOZYCJĄ ŹRÓDEŁ ICH FINANSOWANIA</t>
  </si>
  <si>
    <t xml:space="preserve">Numer pozycji </t>
  </si>
  <si>
    <t>Nazwa programu inwestycyjnego</t>
  </si>
  <si>
    <t>Termin</t>
  </si>
  <si>
    <t>Łączne koszty finansowe</t>
  </si>
  <si>
    <t>Źródło finansowania</t>
  </si>
  <si>
    <t>Przewidywany koszt  realizacji inwestycji w latach 2008-2010</t>
  </si>
  <si>
    <t>Planowane wydatki na zadania</t>
  </si>
  <si>
    <t>Środki, nakłady po roku 2010</t>
  </si>
  <si>
    <t>Rozpocz.</t>
  </si>
  <si>
    <t>Zakończ.</t>
  </si>
  <si>
    <t>2008 rok</t>
  </si>
  <si>
    <t>2009 rok</t>
  </si>
  <si>
    <t>2010 rok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</si>
  <si>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</si>
  <si>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</si>
  <si>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</si>
  <si>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</si>
  <si>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</si>
  <si>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</si>
  <si>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</si>
  <si>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</si>
  <si>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</si>
  <si>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</si>
  <si>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I. PROGRAM: KANALIZACJA GMINY cel. Ochrona wód przed zanieczyszceniami</t>
  </si>
  <si>
    <t>ogółem, z tego:</t>
  </si>
  <si>
    <t>środki własne</t>
  </si>
  <si>
    <t>kredyty</t>
  </si>
  <si>
    <t>środki unijne</t>
  </si>
  <si>
    <t>Projekt i rozbudowa kanalizacji sanitarnej w Natolinie i Sadkowie Górki</t>
  </si>
  <si>
    <t>II. PROGRAM: WODOCIĄGOWANIE GMINY cel. Poprawa jakości wody pitnej</t>
  </si>
  <si>
    <t>III. PROGRAM: BUDOWY I PRZEBUDOWY DRÓG GMINNYCH cel. Poprawa infrastruktury drogowej</t>
  </si>
  <si>
    <t>Przebudowa drogi 699 i skrzyżowania z drogą 737</t>
  </si>
  <si>
    <t xml:space="preserve">2009 Aleksandrów, Słupica, Myśliszewice, Jedlnia Letnisko i sadków Górki </t>
  </si>
  <si>
    <t>2010 Dawidów Budy Gzowskie, Cudnów, Natolin, Jedlnai Letnisko, Sadków Górki</t>
  </si>
  <si>
    <t>IV. PROGRAM: ROZBUDOWA I BUDOWA OBIEKTÓW KULTURALO- OŚWIATOWYCH ce. Poprawa warunków nauki</t>
  </si>
  <si>
    <t>V. PROGRAM: OŚEIETLENIE DROGOWE W GMINIE cel.poprawa warunków oświetlenia drogowego</t>
  </si>
  <si>
    <t>A</t>
  </si>
  <si>
    <t>B</t>
  </si>
  <si>
    <t>C</t>
  </si>
  <si>
    <t>D</t>
  </si>
  <si>
    <t>OGÓŁEM</t>
  </si>
  <si>
    <t>a. środki własne</t>
  </si>
  <si>
    <t>b. kredyty</t>
  </si>
  <si>
    <t>c. obligacje</t>
  </si>
  <si>
    <t>d. dotacje</t>
  </si>
  <si>
    <t>3300000 obligacje na 2009 rok</t>
  </si>
  <si>
    <t>e. środki unijne</t>
  </si>
  <si>
    <t>Rozdz.</t>
  </si>
  <si>
    <t>Nazwa zadania inwestycyjnego</t>
  </si>
  <si>
    <t>Jednostka organizacyjna realizująca program lub koordynująca wykonanie programu</t>
  </si>
  <si>
    <t>rok 2008 (8+9+10+11)</t>
  </si>
  <si>
    <t>z tego źródła finansowania</t>
  </si>
  <si>
    <t>dochody własne jst</t>
  </si>
  <si>
    <t>środki pochodzące
z innych  źródeł*</t>
  </si>
  <si>
    <t>środki wymienione
w art. 5 ust. 1 pkt 2 i 3 u.f.p.</t>
  </si>
  <si>
    <t>UG Jedlnia Letnisko</t>
  </si>
  <si>
    <t>Projekt i budowa kanalizacji Groszowicach i Lasowicach</t>
  </si>
  <si>
    <t>Projekt i rozbudowa kanalizacji w Natolinie  i Sadkowie Górki</t>
  </si>
  <si>
    <t xml:space="preserve">Wodociągowanie gminy - rozbudowa wodociągów w Natolinie i Rajcu Poduchownym </t>
  </si>
  <si>
    <t>Budowa wodociągu w Jedlni Letnisko</t>
  </si>
  <si>
    <t>Projekt i budowa wodociągu w m.Maryno</t>
  </si>
  <si>
    <t>Rozbudowa i modernizacja SUW w Aleksandrowie etap I wykonanie odwiertów studni głębinowych nr 3 i 4</t>
  </si>
  <si>
    <t>13.</t>
  </si>
  <si>
    <t>14.</t>
  </si>
  <si>
    <t>Przebudowa budynku</t>
  </si>
  <si>
    <t>15.</t>
  </si>
  <si>
    <t xml:space="preserve">Wykonanie klimatyzacji budynku UG </t>
  </si>
  <si>
    <t>16.</t>
  </si>
  <si>
    <t>Zakup sprzętu komputerowego, urządzeń biurowych i oprogramowania</t>
  </si>
  <si>
    <t>17.</t>
  </si>
  <si>
    <t>18.</t>
  </si>
  <si>
    <t>19.</t>
  </si>
  <si>
    <t>Wykonanie ogrodzenia przy PSP w Słupicy</t>
  </si>
  <si>
    <t>20.</t>
  </si>
  <si>
    <t>Projekt boiska szkolnego wielofunkcyjnego i urządzeń sportowych w Myśliszewice</t>
  </si>
  <si>
    <t>21.</t>
  </si>
  <si>
    <t>Projekt boiska szkolnego wielofunkcyjnego i urządzeń sportowych w Natolinie</t>
  </si>
  <si>
    <t>22.</t>
  </si>
  <si>
    <t>Zakup sprzętu komputerowego i urządzeń biurowych</t>
  </si>
  <si>
    <t>23.</t>
  </si>
  <si>
    <t>Projekt przedszkola</t>
  </si>
  <si>
    <t>24.</t>
  </si>
  <si>
    <t>25.</t>
  </si>
  <si>
    <t>26.</t>
  </si>
  <si>
    <t>Projekt modernizacji oczyszczalni</t>
  </si>
  <si>
    <t>27.</t>
  </si>
  <si>
    <t>Zamknięcie i rekultywacja GSO Cudnów</t>
  </si>
  <si>
    <t>Razem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</si>
  <si>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</si>
  <si>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</si>
  <si>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</si>
  <si>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</si>
  <si>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</si>
  <si>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</si>
  <si>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</si>
  <si>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</si>
  <si>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</si>
  <si>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</si>
  <si>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</si>
  <si>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</si>
  <si>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</si>
  <si>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</si>
  <si>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</si>
  <si>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</si>
  <si>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</si>
  <si>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</si>
  <si>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</si>
  <si>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</si>
  <si>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</si>
  <si>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</si>
  <si>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</si>
  <si>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</si>
  <si>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</si>
  <si>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</si>
  <si>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</si>
  <si>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</si>
  <si>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</si>
  <si>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</si>
  <si>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</si>
  <si>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</si>
  <si>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</si>
  <si>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</si>
  <si>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</si>
  <si>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</si>
  <si>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</si>
  <si>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</si>
  <si>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</si>
  <si>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dochodów budżetu państwa związanych z realizacją zadań zleconych jednostkom samorzadu terytorialnego                                                                                                           dział 750 rozdział 75011 § 2350 -12.470,00</t>
  </si>
  <si>
    <t>Pochodne od 
wynagrodzeń</t>
  </si>
  <si>
    <t>Wynagrodzenia</t>
  </si>
  <si>
    <t>1.5</t>
  </si>
  <si>
    <t>1.6</t>
  </si>
  <si>
    <t>1.7</t>
  </si>
  <si>
    <t>1.8</t>
  </si>
  <si>
    <r>
      <t>*</t>
    </r>
    <r>
      <rPr>
        <i/>
        <vertAlign val="superscript"/>
        <sz val="10"/>
        <rFont val="Times New Roman"/>
        <family val="1"/>
      </rPr>
      <t xml:space="preserve">    </t>
    </r>
    <r>
      <rPr>
        <i/>
        <sz val="10"/>
        <rFont val="Times New Roman"/>
        <family val="1"/>
      </rPr>
      <t>dochody</t>
    </r>
  </si>
  <si>
    <t>A      
B
C</t>
  </si>
  <si>
    <t>kredyty, pożyczki
i obligacje</t>
  </si>
  <si>
    <t>Wydatki ogółem</t>
  </si>
  <si>
    <t xml:space="preserve">Projekt Sali gimnastycznej w słupicy </t>
  </si>
  <si>
    <t>Zakup samochodu do przewozu osób niepełnosprawnych</t>
  </si>
  <si>
    <t>28.</t>
  </si>
  <si>
    <t>29.</t>
  </si>
  <si>
    <t>30.</t>
  </si>
  <si>
    <t xml:space="preserve">Budowa i modernizacja oświetlenia dróg gminnych </t>
  </si>
  <si>
    <t>Projekty rozbudowy wodociągów w Lasowicach, Jedlni Letnisko, Siczkach, Sadkowie Górki i Rajcu Szlacheckim</t>
  </si>
  <si>
    <t>Przebudowa drogi gminnej Klwatka -Słupica</t>
  </si>
  <si>
    <t>Przebudowa dróg gminnych w m.Maryno, Jedlnia Letnisko,  Rajec Szlachecki, Sadków Górki, Rajec Poduchowny, Słupica</t>
  </si>
  <si>
    <t>Zakup samochodu bojowego dla OSP Jedlnia Letnisko</t>
  </si>
  <si>
    <t>Monitoring obiektów szkolnych</t>
  </si>
  <si>
    <t>Budowa i modernizacja oświetlenia dróg gminnych</t>
  </si>
  <si>
    <t>Przebudowa dróg gminnych 2008 w m. Maryno, Jedlnia Letnisko , Rajec Szlachecki, Sadków Górki, Rajec Poduchowny, Słupica</t>
  </si>
  <si>
    <t>Plan dochodów budżetu gminy na 2008 r.</t>
  </si>
  <si>
    <t>Planu wydatków budżetu gminy na  2008 r.</t>
  </si>
  <si>
    <t xml:space="preserve"> Plan przychodów i wydatków zakładów budżetowych, gospodarstw pomocniczych</t>
  </si>
  <si>
    <t>Plan dotacji podmiotowych w 2008 r.</t>
  </si>
  <si>
    <t xml:space="preserve"> Plan dotacji celowych na zadania własne gminy realizowane przez podmioty należące
i nienależące do sektora finansów publicznych w 2008 r.</t>
  </si>
  <si>
    <t xml:space="preserve"> Plan przychodów i wydatków Gminnego Funduszu</t>
  </si>
  <si>
    <t xml:space="preserve"> Plan dochodów i wydatków związanych z realizacją zadań z zakresu administracji rządowej i innych zadań zleconych odrębnymi ustawami w 2008 r</t>
  </si>
  <si>
    <t>Plan przychodów i rozchodów budżetu gminy w 2008 r.</t>
  </si>
  <si>
    <t xml:space="preserve"> Plan  wydatków* na programy i projekty realizowane ze środków pochodzących z funduszy strukturalnych i Funduszu Spójności</t>
  </si>
  <si>
    <t>Plan zadań inwestycyjnych na 2008 rok</t>
  </si>
  <si>
    <t>Prognoza kwoty długu i spłat na rok 2008 i lata następne</t>
  </si>
  <si>
    <t>Kwota długu na dzień 31.12.2007</t>
  </si>
  <si>
    <t>Prognoza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</si>
  <si>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</si>
  <si>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</si>
  <si>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</si>
  <si>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</si>
  <si>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</si>
  <si>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</si>
  <si>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</si>
  <si>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</si>
  <si>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</si>
  <si>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</si>
  <si>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</si>
  <si>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</si>
  <si>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</si>
  <si>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</si>
  <si>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</si>
  <si>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</si>
  <si>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</si>
  <si>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</si>
  <si>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</si>
  <si>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</si>
  <si>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</si>
  <si>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</si>
  <si>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</si>
  <si>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</si>
  <si>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</si>
  <si>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</si>
  <si>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</si>
  <si>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</si>
  <si>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</si>
  <si>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rat kapitałowych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</si>
  <si>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</si>
  <si>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</si>
  <si>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</si>
  <si>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</si>
  <si>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</si>
  <si>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</si>
  <si>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7.2</t>
  </si>
  <si>
    <t>7.3</t>
  </si>
  <si>
    <t>7.4</t>
  </si>
  <si>
    <r>
      <t xml:space="preserve">Zobowiązania wg tytułów dłużnych: </t>
    </r>
    <r>
      <rPr>
        <sz val="10"/>
        <rFont val="Times New Roman"/>
        <family val="1"/>
      </rPr>
      <t>(1.1+1.2+1.3)</t>
    </r>
    <r>
      <rPr>
        <sz val="10"/>
        <color indexed="10"/>
        <rFont val="Times New Roman"/>
        <family val="1"/>
      </rPr>
      <t xml:space="preserve"> </t>
    </r>
  </si>
  <si>
    <r>
      <t xml:space="preserve">Łączna kwota długu na koniec roku budżetowego </t>
    </r>
    <r>
      <rPr>
        <sz val="10"/>
        <rFont val="Times New Roman"/>
        <family val="1"/>
      </rPr>
      <t>(1-2.1-2.2)</t>
    </r>
  </si>
  <si>
    <r>
      <t xml:space="preserve">długu </t>
    </r>
    <r>
      <rPr>
        <sz val="10"/>
        <rFont val="Times New Roman"/>
        <family val="1"/>
      </rPr>
      <t>(art. 170 ust. 1)         (1-2.1.1-2.1.2- 2.2):3</t>
    </r>
  </si>
  <si>
    <r>
      <t xml:space="preserve">długu po uwzględnieniu wyłączeń </t>
    </r>
    <r>
      <rPr>
        <sz val="10"/>
        <rFont val="Times New Roman"/>
        <family val="1"/>
      </rPr>
      <t>(art. 170 ust. 3)
(1.1+1.2-2.1.1-2.1.2):3</t>
    </r>
  </si>
  <si>
    <r>
      <t xml:space="preserve">spłaty zadłużenia </t>
    </r>
    <r>
      <rPr>
        <sz val="10"/>
        <rFont val="Times New Roman"/>
        <family val="1"/>
      </rPr>
      <t>(art. 169 ust. 1)        (2:3)</t>
    </r>
  </si>
  <si>
    <r>
      <t xml:space="preserve">spłaty zadłużenia po uwzględnieniu wyłączeń </t>
    </r>
    <r>
      <rPr>
        <sz val="10"/>
        <rFont val="Times New Roman"/>
        <family val="1"/>
      </rPr>
      <t>(art. 169 ust. 3)      (2.1+2.3):3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</si>
</sst>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</numFmts>
  <fonts count="7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.25"/>
      <color indexed="8"/>
      <name val="Times New Roman"/>
      <family val="1"/>
    </font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8.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.5"/>
      <color indexed="9"/>
      <name val="Times New Roman"/>
      <family val="1"/>
    </font>
    <font>
      <sz val="5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sz val="9.75"/>
      <color indexed="8"/>
      <name val="Times New Roman"/>
      <family val="1"/>
    </font>
    <font>
      <b/>
      <sz val="13"/>
      <name val="Times New Roman"/>
      <family val="1"/>
    </font>
    <font>
      <i/>
      <vertAlign val="superscript"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hair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3" fillId="0" borderId="0">
      <alignment/>
      <protection/>
    </xf>
    <xf numFmtId="0" fontId="39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95">
    <xf numFmtId="0" fontId="1" fillId="0" borderId="0" xfId="0" applyNumberFormat="1" applyFill="1" applyBorder="1" applyAlignment="1" applyProtection="1">
      <alignment horizontal="left"/>
      <protection locked="0"/>
    </xf>
    <xf numFmtId="49" fontId="8" fillId="24" borderId="10" xfId="0" applyFont="1" applyAlignment="1">
      <alignment horizontal="center" vertical="center" wrapText="1"/>
    </xf>
    <xf numFmtId="49" fontId="7" fillId="24" borderId="10" xfId="0" applyFont="1" applyAlignment="1">
      <alignment horizontal="center" vertical="center" wrapText="1"/>
    </xf>
    <xf numFmtId="49" fontId="8" fillId="24" borderId="10" xfId="0" applyFont="1" applyAlignment="1">
      <alignment horizontal="left" vertical="center" wrapText="1"/>
    </xf>
    <xf numFmtId="49" fontId="8" fillId="25" borderId="11" xfId="0" applyFont="1" applyAlignment="1">
      <alignment horizontal="center" vertical="center" wrapText="1"/>
    </xf>
    <xf numFmtId="49" fontId="8" fillId="25" borderId="10" xfId="0" applyFont="1" applyAlignment="1">
      <alignment horizontal="center" vertical="center" wrapText="1"/>
    </xf>
    <xf numFmtId="49" fontId="8" fillId="25" borderId="10" xfId="0" applyFont="1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Alignment="1">
      <alignment vertical="center"/>
    </xf>
    <xf numFmtId="4" fontId="1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4" fontId="6" fillId="26" borderId="10" xfId="0" applyNumberFormat="1" applyFont="1" applyFill="1" applyAlignment="1">
      <alignment horizontal="right" vertical="center" wrapText="1"/>
    </xf>
    <xf numFmtId="0" fontId="9" fillId="0" borderId="0" xfId="0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8" fillId="0" borderId="0" xfId="0" applyFont="1" applyAlignment="1">
      <alignment vertical="center"/>
    </xf>
    <xf numFmtId="0" fontId="4" fillId="0" borderId="0" xfId="53" applyFont="1">
      <alignment/>
      <protection/>
    </xf>
    <xf numFmtId="0" fontId="40" fillId="0" borderId="0" xfId="53" applyFont="1">
      <alignment/>
      <protection/>
    </xf>
    <xf numFmtId="0" fontId="41" fillId="0" borderId="0" xfId="53" applyFont="1">
      <alignment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7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52">
      <alignment/>
      <protection/>
    </xf>
    <xf numFmtId="0" fontId="43" fillId="0" borderId="0" xfId="52" applyBorder="1">
      <alignment/>
      <protection/>
    </xf>
    <xf numFmtId="3" fontId="43" fillId="0" borderId="0" xfId="52" applyNumberFormat="1" applyFill="1" applyBorder="1" applyAlignment="1">
      <alignment horizontal="right"/>
      <protection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 vertical="center"/>
    </xf>
    <xf numFmtId="0" fontId="47" fillId="20" borderId="12" xfId="0" applyFont="1" applyFill="1" applyBorder="1" applyAlignment="1">
      <alignment horizontal="center" vertical="center"/>
    </xf>
    <xf numFmtId="0" fontId="47" fillId="2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left" vertical="center" wrapText="1"/>
    </xf>
    <xf numFmtId="3" fontId="45" fillId="0" borderId="12" xfId="0" applyNumberFormat="1" applyFont="1" applyBorder="1" applyAlignment="1">
      <alignment vertical="center"/>
    </xf>
    <xf numFmtId="3" fontId="45" fillId="0" borderId="14" xfId="0" applyNumberFormat="1" applyFont="1" applyBorder="1" applyAlignment="1">
      <alignment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 vertical="center" wrapText="1"/>
    </xf>
    <xf numFmtId="3" fontId="45" fillId="0" borderId="12" xfId="0" applyNumberFormat="1" applyFont="1" applyFill="1" applyBorder="1" applyAlignment="1">
      <alignment vertical="center"/>
    </xf>
    <xf numFmtId="3" fontId="45" fillId="0" borderId="12" xfId="0" applyNumberFormat="1" applyFont="1" applyBorder="1" applyAlignment="1">
      <alignment horizontal="right" vertical="center" wrapText="1"/>
    </xf>
    <xf numFmtId="3" fontId="45" fillId="0" borderId="14" xfId="0" applyNumberFormat="1" applyFont="1" applyBorder="1" applyAlignment="1">
      <alignment vertical="center"/>
    </xf>
    <xf numFmtId="3" fontId="47" fillId="20" borderId="12" xfId="0" applyNumberFormat="1" applyFont="1" applyFill="1" applyBorder="1" applyAlignment="1">
      <alignment vertical="center"/>
    </xf>
    <xf numFmtId="3" fontId="47" fillId="20" borderId="12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top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4" fontId="38" fillId="0" borderId="12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4" fontId="38" fillId="0" borderId="12" xfId="0" applyNumberFormat="1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4" fontId="38" fillId="0" borderId="12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4" fontId="38" fillId="0" borderId="16" xfId="0" applyNumberFormat="1" applyFont="1" applyBorder="1" applyAlignment="1">
      <alignment vertical="center"/>
    </xf>
    <xf numFmtId="0" fontId="38" fillId="0" borderId="16" xfId="0" applyFont="1" applyBorder="1" applyAlignment="1">
      <alignment vertical="center" wrapText="1"/>
    </xf>
    <xf numFmtId="4" fontId="38" fillId="0" borderId="17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4" fontId="38" fillId="0" borderId="16" xfId="0" applyNumberFormat="1" applyFont="1" applyBorder="1" applyAlignment="1">
      <alignment vertical="center"/>
    </xf>
    <xf numFmtId="0" fontId="38" fillId="0" borderId="12" xfId="0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4" fontId="53" fillId="0" borderId="12" xfId="0" applyNumberFormat="1" applyFont="1" applyBorder="1" applyAlignment="1">
      <alignment vertical="center"/>
    </xf>
    <xf numFmtId="0" fontId="9" fillId="0" borderId="0" xfId="0" applyBorder="1" applyAlignment="1">
      <alignment horizontal="center" vertical="center"/>
    </xf>
    <xf numFmtId="0" fontId="9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7" fillId="20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4" fontId="13" fillId="25" borderId="12" xfId="0" applyNumberFormat="1" applyFont="1" applyBorder="1" applyAlignment="1">
      <alignment horizontal="right" vertical="center" wrapText="1"/>
    </xf>
    <xf numFmtId="4" fontId="57" fillId="0" borderId="12" xfId="0" applyNumberFormat="1" applyFont="1" applyBorder="1" applyAlignment="1">
      <alignment horizontal="right" vertical="center" wrapText="1"/>
    </xf>
    <xf numFmtId="4" fontId="58" fillId="0" borderId="12" xfId="0" applyNumberFormat="1" applyFont="1" applyBorder="1" applyAlignment="1">
      <alignment horizontal="right" vertical="center" wrapText="1"/>
    </xf>
    <xf numFmtId="4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NumberFormat="1" applyFont="1" applyFill="1" applyBorder="1" applyAlignment="1" applyProtection="1">
      <alignment horizontal="left"/>
      <protection locked="0"/>
    </xf>
    <xf numFmtId="0" fontId="56" fillId="0" borderId="12" xfId="0" applyFont="1" applyBorder="1" applyAlignment="1">
      <alignment horizontal="center" vertical="center" wrapText="1"/>
    </xf>
    <xf numFmtId="49" fontId="12" fillId="26" borderId="12" xfId="0" applyFont="1" applyBorder="1" applyAlignment="1">
      <alignment horizontal="center" vertical="center" wrapText="1"/>
    </xf>
    <xf numFmtId="49" fontId="12" fillId="26" borderId="12" xfId="0" applyFont="1" applyBorder="1" applyAlignment="1">
      <alignment horizontal="left" vertical="center" wrapText="1"/>
    </xf>
    <xf numFmtId="4" fontId="12" fillId="26" borderId="12" xfId="0" applyNumberFormat="1" applyFont="1" applyFill="1" applyBorder="1" applyAlignment="1">
      <alignment horizontal="right" vertical="center" wrapText="1"/>
    </xf>
    <xf numFmtId="4" fontId="12" fillId="26" borderId="12" xfId="0" applyNumberFormat="1" applyFont="1" applyFill="1" applyBorder="1" applyAlignment="1">
      <alignment horizontal="right" vertical="center" wrapText="1"/>
    </xf>
    <xf numFmtId="49" fontId="13" fillId="25" borderId="12" xfId="0" applyFont="1" applyBorder="1" applyAlignment="1">
      <alignment horizontal="center" vertical="center" wrapText="1"/>
    </xf>
    <xf numFmtId="49" fontId="13" fillId="24" borderId="12" xfId="0" applyFont="1" applyBorder="1" applyAlignment="1">
      <alignment horizontal="center" vertical="center" wrapText="1"/>
    </xf>
    <xf numFmtId="49" fontId="13" fillId="24" borderId="12" xfId="0" applyFont="1" applyBorder="1" applyAlignment="1">
      <alignment horizontal="left" vertical="center" wrapText="1"/>
    </xf>
    <xf numFmtId="4" fontId="13" fillId="24" borderId="12" xfId="0" applyNumberFormat="1" applyFont="1" applyBorder="1" applyAlignment="1">
      <alignment horizontal="right" vertical="center" wrapText="1"/>
    </xf>
    <xf numFmtId="49" fontId="55" fillId="25" borderId="12" xfId="0" applyFont="1" applyBorder="1" applyAlignment="1">
      <alignment horizontal="center" vertical="center" wrapText="1"/>
    </xf>
    <xf numFmtId="49" fontId="13" fillId="25" borderId="12" xfId="0" applyFont="1" applyBorder="1" applyAlignment="1">
      <alignment horizontal="left" vertical="center" wrapText="1"/>
    </xf>
    <xf numFmtId="4" fontId="13" fillId="24" borderId="12" xfId="0" applyNumberFormat="1" applyFont="1" applyBorder="1" applyAlignment="1">
      <alignment horizontal="right" vertical="center" wrapText="1"/>
    </xf>
    <xf numFmtId="49" fontId="13" fillId="0" borderId="12" xfId="0" applyFont="1" applyFill="1" applyBorder="1" applyAlignment="1">
      <alignment horizontal="center" vertical="center" wrapText="1"/>
    </xf>
    <xf numFmtId="49" fontId="13" fillId="0" borderId="12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4" fontId="13" fillId="25" borderId="12" xfId="0" applyNumberFormat="1" applyFont="1" applyBorder="1" applyAlignment="1">
      <alignment horizontal="right" vertical="center" wrapText="1"/>
    </xf>
    <xf numFmtId="0" fontId="47" fillId="20" borderId="12" xfId="0" applyFont="1" applyFill="1" applyBorder="1" applyAlignment="1">
      <alignment vertical="center"/>
    </xf>
    <xf numFmtId="0" fontId="45" fillId="20" borderId="12" xfId="0" applyFont="1" applyFill="1" applyBorder="1" applyAlignment="1">
      <alignment vertical="center"/>
    </xf>
    <xf numFmtId="4" fontId="47" fillId="20" borderId="12" xfId="0" applyNumberFormat="1" applyFont="1" applyFill="1" applyBorder="1" applyAlignment="1">
      <alignment vertical="center"/>
    </xf>
    <xf numFmtId="0" fontId="45" fillId="10" borderId="12" xfId="0" applyFont="1" applyFill="1" applyBorder="1" applyAlignment="1">
      <alignment vertical="center"/>
    </xf>
    <xf numFmtId="0" fontId="47" fillId="10" borderId="12" xfId="0" applyFont="1" applyFill="1" applyBorder="1" applyAlignment="1">
      <alignment vertical="center"/>
    </xf>
    <xf numFmtId="4" fontId="47" fillId="10" borderId="12" xfId="0" applyNumberFormat="1" applyFont="1" applyFill="1" applyBorder="1" applyAlignment="1">
      <alignment vertical="center"/>
    </xf>
    <xf numFmtId="4" fontId="45" fillId="0" borderId="12" xfId="0" applyNumberFormat="1" applyFont="1" applyBorder="1" applyAlignment="1">
      <alignment vertical="center"/>
    </xf>
    <xf numFmtId="0" fontId="46" fillId="0" borderId="0" xfId="53" applyFont="1">
      <alignment/>
      <protection/>
    </xf>
    <xf numFmtId="0" fontId="61" fillId="20" borderId="12" xfId="53" applyFont="1" applyFill="1" applyBorder="1" applyAlignment="1">
      <alignment horizontal="center" vertical="center" wrapText="1"/>
      <protection/>
    </xf>
    <xf numFmtId="0" fontId="48" fillId="0" borderId="12" xfId="53" applyFont="1" applyBorder="1" applyAlignment="1">
      <alignment horizontal="center" vertical="center"/>
      <protection/>
    </xf>
    <xf numFmtId="0" fontId="62" fillId="0" borderId="19" xfId="53" applyFont="1" applyBorder="1" applyAlignment="1">
      <alignment horizontal="center"/>
      <protection/>
    </xf>
    <xf numFmtId="0" fontId="62" fillId="0" borderId="19" xfId="53" applyFont="1" applyBorder="1">
      <alignment/>
      <protection/>
    </xf>
    <xf numFmtId="0" fontId="61" fillId="0" borderId="19" xfId="53" applyFont="1" applyBorder="1">
      <alignment/>
      <protection/>
    </xf>
    <xf numFmtId="0" fontId="63" fillId="0" borderId="20" xfId="53" applyFont="1" applyBorder="1">
      <alignment/>
      <protection/>
    </xf>
    <xf numFmtId="0" fontId="46" fillId="0" borderId="21" xfId="53" applyFont="1" applyBorder="1" applyAlignment="1">
      <alignment horizontal="left"/>
      <protection/>
    </xf>
    <xf numFmtId="0" fontId="45" fillId="0" borderId="22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46" fillId="0" borderId="24" xfId="53" applyFont="1" applyBorder="1" applyAlignment="1">
      <alignment horizontal="left"/>
      <protection/>
    </xf>
    <xf numFmtId="0" fontId="45" fillId="0" borderId="0" xfId="0" applyFont="1" applyBorder="1" applyAlignment="1">
      <alignment horizontal="left"/>
    </xf>
    <xf numFmtId="0" fontId="45" fillId="0" borderId="25" xfId="0" applyFont="1" applyBorder="1" applyAlignment="1">
      <alignment horizontal="left"/>
    </xf>
    <xf numFmtId="0" fontId="46" fillId="0" borderId="26" xfId="53" applyFont="1" applyBorder="1" applyAlignment="1">
      <alignment horizontal="left"/>
      <protection/>
    </xf>
    <xf numFmtId="0" fontId="45" fillId="0" borderId="27" xfId="0" applyFont="1" applyBorder="1" applyAlignment="1">
      <alignment horizontal="left"/>
    </xf>
    <xf numFmtId="0" fontId="45" fillId="0" borderId="28" xfId="0" applyFont="1" applyBorder="1" applyAlignment="1">
      <alignment horizontal="left"/>
    </xf>
    <xf numFmtId="0" fontId="46" fillId="0" borderId="20" xfId="53" applyFont="1" applyBorder="1">
      <alignment/>
      <protection/>
    </xf>
    <xf numFmtId="3" fontId="46" fillId="0" borderId="20" xfId="53" applyNumberFormat="1" applyFont="1" applyBorder="1">
      <alignment/>
      <protection/>
    </xf>
    <xf numFmtId="0" fontId="46" fillId="0" borderId="20" xfId="53" applyFont="1" applyBorder="1" applyAlignment="1">
      <alignment/>
      <protection/>
    </xf>
    <xf numFmtId="3" fontId="46" fillId="0" borderId="20" xfId="53" applyNumberFormat="1" applyFont="1" applyBorder="1" applyAlignment="1">
      <alignment/>
      <protection/>
    </xf>
    <xf numFmtId="0" fontId="64" fillId="0" borderId="0" xfId="53" applyFont="1">
      <alignment/>
      <protection/>
    </xf>
    <xf numFmtId="0" fontId="44" fillId="0" borderId="0" xfId="0" applyFont="1" applyAlignment="1">
      <alignment horizontal="center"/>
    </xf>
    <xf numFmtId="0" fontId="47" fillId="20" borderId="12" xfId="0" applyFont="1" applyFill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49" fontId="65" fillId="26" borderId="10" xfId="0" applyFont="1" applyAlignment="1">
      <alignment horizontal="center" vertical="center" wrapText="1"/>
    </xf>
    <xf numFmtId="49" fontId="7" fillId="26" borderId="10" xfId="0" applyFont="1" applyAlignment="1">
      <alignment horizontal="center" vertical="center" wrapText="1"/>
    </xf>
    <xf numFmtId="49" fontId="65" fillId="26" borderId="10" xfId="0" applyFont="1" applyAlignment="1">
      <alignment horizontal="left" vertical="center" wrapText="1"/>
    </xf>
    <xf numFmtId="4" fontId="6" fillId="26" borderId="10" xfId="0" applyNumberFormat="1" applyFont="1" applyAlignment="1">
      <alignment horizontal="right" vertical="center" wrapText="1"/>
    </xf>
    <xf numFmtId="4" fontId="5" fillId="24" borderId="10" xfId="0" applyNumberFormat="1" applyFont="1" applyAlignment="1">
      <alignment horizontal="right" vertical="center" wrapText="1"/>
    </xf>
    <xf numFmtId="4" fontId="5" fillId="25" borderId="10" xfId="0" applyNumberFormat="1" applyFont="1" applyAlignment="1">
      <alignment horizontal="right" vertical="center" wrapText="1"/>
    </xf>
    <xf numFmtId="0" fontId="45" fillId="0" borderId="29" xfId="52" applyFont="1" applyBorder="1" applyAlignment="1">
      <alignment horizontal="center" vertical="center" wrapText="1"/>
      <protection/>
    </xf>
    <xf numFmtId="0" fontId="45" fillId="0" borderId="30" xfId="52" applyFont="1" applyBorder="1" applyAlignment="1">
      <alignment horizontal="center" vertical="center" wrapText="1"/>
      <protection/>
    </xf>
    <xf numFmtId="0" fontId="45" fillId="0" borderId="31" xfId="52" applyFont="1" applyBorder="1" applyAlignment="1">
      <alignment horizontal="center" vertical="center" wrapText="1"/>
      <protection/>
    </xf>
    <xf numFmtId="0" fontId="45" fillId="0" borderId="32" xfId="52" applyFont="1" applyBorder="1" applyAlignment="1">
      <alignment horizontal="center" vertical="center" wrapText="1"/>
      <protection/>
    </xf>
    <xf numFmtId="0" fontId="46" fillId="0" borderId="33" xfId="52" applyFont="1" applyBorder="1" applyAlignment="1">
      <alignment horizontal="center" shrinkToFit="1"/>
      <protection/>
    </xf>
    <xf numFmtId="0" fontId="46" fillId="0" borderId="34" xfId="52" applyFont="1" applyBorder="1" applyAlignment="1">
      <alignment horizontal="center" shrinkToFit="1"/>
      <protection/>
    </xf>
    <xf numFmtId="0" fontId="46" fillId="0" borderId="35" xfId="52" applyFont="1" applyBorder="1" applyAlignment="1">
      <alignment horizontal="center" shrinkToFit="1"/>
      <protection/>
    </xf>
    <xf numFmtId="0" fontId="45" fillId="0" borderId="36" xfId="52" applyFont="1" applyBorder="1" applyAlignment="1">
      <alignment/>
      <protection/>
    </xf>
    <xf numFmtId="0" fontId="45" fillId="0" borderId="13" xfId="52" applyFont="1" applyBorder="1" applyAlignment="1">
      <alignment/>
      <protection/>
    </xf>
    <xf numFmtId="0" fontId="47" fillId="20" borderId="12" xfId="52" applyFont="1" applyFill="1" applyBorder="1" applyAlignment="1">
      <alignment horizontal="center"/>
      <protection/>
    </xf>
    <xf numFmtId="3" fontId="47" fillId="20" borderId="37" xfId="52" applyNumberFormat="1" applyFont="1" applyFill="1" applyBorder="1" applyAlignment="1">
      <alignment horizontal="right"/>
      <protection/>
    </xf>
    <xf numFmtId="3" fontId="47" fillId="20" borderId="13" xfId="52" applyNumberFormat="1" applyFont="1" applyFill="1" applyBorder="1" applyAlignment="1">
      <alignment horizontal="right"/>
      <protection/>
    </xf>
    <xf numFmtId="3" fontId="47" fillId="20" borderId="12" xfId="52" applyNumberFormat="1" applyFont="1" applyFill="1" applyBorder="1" applyAlignment="1">
      <alignment horizontal="right"/>
      <protection/>
    </xf>
    <xf numFmtId="0" fontId="45" fillId="0" borderId="38" xfId="52" applyFont="1" applyBorder="1" applyAlignment="1">
      <alignment horizontal="center"/>
      <protection/>
    </xf>
    <xf numFmtId="3" fontId="45" fillId="0" borderId="39" xfId="52" applyNumberFormat="1" applyFont="1" applyBorder="1" applyAlignment="1">
      <alignment horizontal="right"/>
      <protection/>
    </xf>
    <xf numFmtId="3" fontId="45" fillId="0" borderId="40" xfId="52" applyNumberFormat="1" applyFont="1" applyBorder="1" applyAlignment="1">
      <alignment horizontal="right"/>
      <protection/>
    </xf>
    <xf numFmtId="3" fontId="45" fillId="0" borderId="41" xfId="52" applyNumberFormat="1" applyFont="1" applyBorder="1" applyAlignment="1">
      <alignment horizontal="right"/>
      <protection/>
    </xf>
    <xf numFmtId="3" fontId="45" fillId="0" borderId="42" xfId="52" applyNumberFormat="1" applyFont="1" applyBorder="1" applyAlignment="1">
      <alignment horizontal="center"/>
      <protection/>
    </xf>
    <xf numFmtId="0" fontId="45" fillId="0" borderId="43" xfId="52" applyFont="1" applyBorder="1" applyAlignment="1">
      <alignment horizontal="center"/>
      <protection/>
    </xf>
    <xf numFmtId="3" fontId="45" fillId="0" borderId="44" xfId="52" applyNumberFormat="1" applyFont="1" applyBorder="1" applyAlignment="1">
      <alignment horizontal="right"/>
      <protection/>
    </xf>
    <xf numFmtId="3" fontId="45" fillId="0" borderId="45" xfId="52" applyNumberFormat="1" applyFont="1" applyBorder="1" applyAlignment="1">
      <alignment horizontal="right"/>
      <protection/>
    </xf>
    <xf numFmtId="3" fontId="45" fillId="0" borderId="46" xfId="52" applyNumberFormat="1" applyFont="1" applyBorder="1" applyAlignment="1">
      <alignment horizontal="right"/>
      <protection/>
    </xf>
    <xf numFmtId="3" fontId="45" fillId="0" borderId="47" xfId="52" applyNumberFormat="1" applyFont="1" applyBorder="1" applyAlignment="1">
      <alignment horizontal="center"/>
      <protection/>
    </xf>
    <xf numFmtId="0" fontId="45" fillId="0" borderId="48" xfId="52" applyFont="1" applyBorder="1" applyAlignment="1">
      <alignment horizontal="center"/>
      <protection/>
    </xf>
    <xf numFmtId="3" fontId="45" fillId="0" borderId="49" xfId="52" applyNumberFormat="1" applyFont="1" applyBorder="1" applyAlignment="1">
      <alignment horizontal="right"/>
      <protection/>
    </xf>
    <xf numFmtId="3" fontId="45" fillId="0" borderId="50" xfId="52" applyNumberFormat="1" applyFont="1" applyBorder="1" applyAlignment="1">
      <alignment horizontal="right"/>
      <protection/>
    </xf>
    <xf numFmtId="3" fontId="45" fillId="0" borderId="51" xfId="52" applyNumberFormat="1" applyFont="1" applyBorder="1" applyAlignment="1">
      <alignment horizontal="right"/>
      <protection/>
    </xf>
    <xf numFmtId="0" fontId="45" fillId="0" borderId="52" xfId="52" applyFont="1" applyBorder="1" applyAlignment="1">
      <alignment horizontal="center"/>
      <protection/>
    </xf>
    <xf numFmtId="3" fontId="45" fillId="0" borderId="53" xfId="52" applyNumberFormat="1" applyFont="1" applyBorder="1" applyAlignment="1">
      <alignment horizontal="right"/>
      <protection/>
    </xf>
    <xf numFmtId="3" fontId="45" fillId="0" borderId="54" xfId="52" applyNumberFormat="1" applyFont="1" applyBorder="1" applyAlignment="1">
      <alignment horizontal="right"/>
      <protection/>
    </xf>
    <xf numFmtId="3" fontId="45" fillId="0" borderId="55" xfId="52" applyNumberFormat="1" applyFont="1" applyBorder="1" applyAlignment="1">
      <alignment horizontal="right"/>
      <protection/>
    </xf>
    <xf numFmtId="0" fontId="45" fillId="0" borderId="56" xfId="52" applyFont="1" applyBorder="1" applyAlignment="1">
      <alignment horizontal="center"/>
      <protection/>
    </xf>
    <xf numFmtId="0" fontId="45" fillId="0" borderId="47" xfId="52" applyFont="1" applyBorder="1" applyAlignment="1">
      <alignment horizontal="center"/>
      <protection/>
    </xf>
    <xf numFmtId="0" fontId="45" fillId="0" borderId="57" xfId="52" applyFont="1" applyBorder="1" applyAlignment="1">
      <alignment horizontal="center"/>
      <protection/>
    </xf>
    <xf numFmtId="0" fontId="45" fillId="0" borderId="58" xfId="52" applyFont="1" applyBorder="1" applyAlignment="1">
      <alignment horizontal="center"/>
      <protection/>
    </xf>
    <xf numFmtId="3" fontId="45" fillId="0" borderId="59" xfId="52" applyNumberFormat="1" applyFont="1" applyBorder="1" applyAlignment="1">
      <alignment horizontal="right"/>
      <protection/>
    </xf>
    <xf numFmtId="3" fontId="45" fillId="0" borderId="60" xfId="52" applyNumberFormat="1" applyFont="1" applyBorder="1" applyAlignment="1">
      <alignment horizontal="right"/>
      <protection/>
    </xf>
    <xf numFmtId="3" fontId="45" fillId="0" borderId="61" xfId="52" applyNumberFormat="1" applyFont="1" applyBorder="1" applyAlignment="1">
      <alignment horizontal="right"/>
      <protection/>
    </xf>
    <xf numFmtId="0" fontId="45" fillId="0" borderId="62" xfId="52" applyFont="1" applyBorder="1" applyAlignment="1">
      <alignment horizontal="center"/>
      <protection/>
    </xf>
    <xf numFmtId="3" fontId="45" fillId="0" borderId="63" xfId="52" applyNumberFormat="1" applyFont="1" applyBorder="1" applyAlignment="1">
      <alignment horizontal="right"/>
      <protection/>
    </xf>
    <xf numFmtId="3" fontId="45" fillId="0" borderId="64" xfId="52" applyNumberFormat="1" applyFont="1" applyBorder="1" applyAlignment="1">
      <alignment horizontal="right"/>
      <protection/>
    </xf>
    <xf numFmtId="0" fontId="45" fillId="0" borderId="65" xfId="52" applyFont="1" applyBorder="1" applyAlignment="1">
      <alignment horizontal="center"/>
      <protection/>
    </xf>
    <xf numFmtId="3" fontId="45" fillId="0" borderId="66" xfId="52" applyNumberFormat="1" applyFont="1" applyBorder="1" applyAlignment="1">
      <alignment horizontal="right"/>
      <protection/>
    </xf>
    <xf numFmtId="3" fontId="45" fillId="0" borderId="67" xfId="52" applyNumberFormat="1" applyFont="1" applyBorder="1" applyAlignment="1">
      <alignment horizontal="right"/>
      <protection/>
    </xf>
    <xf numFmtId="3" fontId="45" fillId="0" borderId="68" xfId="52" applyNumberFormat="1" applyFont="1" applyBorder="1" applyAlignment="1">
      <alignment horizontal="right"/>
      <protection/>
    </xf>
    <xf numFmtId="3" fontId="45" fillId="0" borderId="69" xfId="52" applyNumberFormat="1" applyFont="1" applyBorder="1" applyAlignment="1">
      <alignment horizontal="right"/>
      <protection/>
    </xf>
    <xf numFmtId="0" fontId="47" fillId="0" borderId="12" xfId="52" applyFont="1" applyBorder="1" applyAlignment="1">
      <alignment horizontal="center"/>
      <protection/>
    </xf>
    <xf numFmtId="0" fontId="45" fillId="0" borderId="70" xfId="52" applyFont="1" applyBorder="1" applyAlignment="1">
      <alignment horizontal="center"/>
      <protection/>
    </xf>
    <xf numFmtId="3" fontId="45" fillId="0" borderId="71" xfId="52" applyNumberFormat="1" applyFont="1" applyBorder="1" applyAlignment="1">
      <alignment horizontal="right"/>
      <protection/>
    </xf>
    <xf numFmtId="0" fontId="47" fillId="20" borderId="72" xfId="52" applyFont="1" applyFill="1" applyBorder="1" applyAlignment="1">
      <alignment horizontal="center"/>
      <protection/>
    </xf>
    <xf numFmtId="3" fontId="47" fillId="20" borderId="73" xfId="52" applyNumberFormat="1" applyFont="1" applyFill="1" applyBorder="1" applyAlignment="1">
      <alignment horizontal="right"/>
      <protection/>
    </xf>
    <xf numFmtId="3" fontId="47" fillId="20" borderId="74" xfId="52" applyNumberFormat="1" applyFont="1" applyFill="1" applyBorder="1" applyAlignment="1">
      <alignment horizontal="right"/>
      <protection/>
    </xf>
    <xf numFmtId="3" fontId="47" fillId="20" borderId="72" xfId="52" applyNumberFormat="1" applyFont="1" applyFill="1" applyBorder="1" applyAlignment="1">
      <alignment horizontal="right"/>
      <protection/>
    </xf>
    <xf numFmtId="3" fontId="45" fillId="0" borderId="56" xfId="52" applyNumberFormat="1" applyFont="1" applyBorder="1" applyAlignment="1">
      <alignment horizontal="right"/>
      <protection/>
    </xf>
    <xf numFmtId="3" fontId="45" fillId="0" borderId="47" xfId="52" applyNumberFormat="1" applyFont="1" applyBorder="1" applyAlignment="1">
      <alignment horizontal="right"/>
      <protection/>
    </xf>
    <xf numFmtId="0" fontId="45" fillId="0" borderId="75" xfId="52" applyFont="1" applyBorder="1" applyAlignment="1">
      <alignment horizontal="center"/>
      <protection/>
    </xf>
    <xf numFmtId="3" fontId="45" fillId="0" borderId="52" xfId="52" applyNumberFormat="1" applyFont="1" applyBorder="1" applyAlignment="1">
      <alignment horizontal="right"/>
      <protection/>
    </xf>
    <xf numFmtId="0" fontId="45" fillId="0" borderId="0" xfId="52" applyFont="1">
      <alignment/>
      <protection/>
    </xf>
    <xf numFmtId="0" fontId="45" fillId="0" borderId="0" xfId="52" applyFont="1" applyBorder="1" applyAlignment="1">
      <alignment horizontal="center"/>
      <protection/>
    </xf>
    <xf numFmtId="0" fontId="45" fillId="0" borderId="0" xfId="52" applyFont="1" applyBorder="1">
      <alignment/>
      <protection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3" fontId="47" fillId="0" borderId="19" xfId="0" applyNumberFormat="1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 indent="1"/>
    </xf>
    <xf numFmtId="0" fontId="45" fillId="0" borderId="20" xfId="0" applyFont="1" applyBorder="1" applyAlignment="1">
      <alignment vertical="center"/>
    </xf>
    <xf numFmtId="0" fontId="45" fillId="0" borderId="20" xfId="0" applyFont="1" applyBorder="1" applyAlignment="1">
      <alignment horizontal="left" vertical="center" indent="2"/>
    </xf>
    <xf numFmtId="3" fontId="45" fillId="0" borderId="20" xfId="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68" fillId="0" borderId="0" xfId="0" applyFont="1" applyAlignment="1">
      <alignment horizontal="right" vertical="center"/>
    </xf>
    <xf numFmtId="3" fontId="45" fillId="0" borderId="19" xfId="0" applyNumberFormat="1" applyFont="1" applyBorder="1" applyAlignment="1">
      <alignment vertical="center"/>
    </xf>
    <xf numFmtId="3" fontId="47" fillId="20" borderId="14" xfId="0" applyNumberFormat="1" applyFont="1" applyFill="1" applyBorder="1" applyAlignment="1">
      <alignment horizontal="right" vertical="center" wrapText="1"/>
    </xf>
    <xf numFmtId="3" fontId="47" fillId="20" borderId="13" xfId="0" applyNumberFormat="1" applyFont="1" applyFill="1" applyBorder="1" applyAlignment="1">
      <alignment horizontal="right" vertical="center"/>
    </xf>
    <xf numFmtId="4" fontId="47" fillId="20" borderId="14" xfId="0" applyNumberFormat="1" applyFont="1" applyFill="1" applyBorder="1" applyAlignment="1">
      <alignment/>
    </xf>
    <xf numFmtId="4" fontId="47" fillId="20" borderId="76" xfId="0" applyNumberFormat="1" applyFont="1" applyFill="1" applyBorder="1" applyAlignment="1">
      <alignment/>
    </xf>
    <xf numFmtId="3" fontId="61" fillId="20" borderId="12" xfId="53" applyNumberFormat="1" applyFont="1" applyFill="1" applyBorder="1">
      <alignment/>
      <protection/>
    </xf>
    <xf numFmtId="3" fontId="45" fillId="20" borderId="12" xfId="0" applyNumberFormat="1" applyFont="1" applyFill="1" applyBorder="1" applyAlignment="1">
      <alignment vertical="center"/>
    </xf>
    <xf numFmtId="3" fontId="45" fillId="0" borderId="19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/>
    </xf>
    <xf numFmtId="0" fontId="45" fillId="0" borderId="18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3" fontId="47" fillId="0" borderId="12" xfId="0" applyNumberFormat="1" applyFont="1" applyBorder="1" applyAlignment="1">
      <alignment horizontal="right" vertical="center" indent="3"/>
    </xf>
    <xf numFmtId="0" fontId="45" fillId="0" borderId="77" xfId="0" applyFont="1" applyBorder="1" applyAlignment="1">
      <alignment horizontal="center" vertical="center"/>
    </xf>
    <xf numFmtId="0" fontId="45" fillId="0" borderId="77" xfId="0" applyFont="1" applyBorder="1" applyAlignment="1">
      <alignment horizontal="left" vertical="center"/>
    </xf>
    <xf numFmtId="3" fontId="45" fillId="0" borderId="77" xfId="0" applyNumberFormat="1" applyFont="1" applyBorder="1" applyAlignment="1">
      <alignment horizontal="right" vertical="center" indent="3"/>
    </xf>
    <xf numFmtId="0" fontId="45" fillId="0" borderId="19" xfId="0" applyFont="1" applyBorder="1" applyAlignment="1">
      <alignment horizontal="left" vertical="center"/>
    </xf>
    <xf numFmtId="3" fontId="45" fillId="0" borderId="19" xfId="0" applyNumberFormat="1" applyFont="1" applyBorder="1" applyAlignment="1">
      <alignment horizontal="right" vertical="center" indent="3"/>
    </xf>
    <xf numFmtId="3" fontId="45" fillId="0" borderId="20" xfId="0" applyNumberFormat="1" applyFont="1" applyBorder="1" applyAlignment="1">
      <alignment horizontal="right" vertical="center" indent="3"/>
    </xf>
    <xf numFmtId="0" fontId="45" fillId="0" borderId="20" xfId="0" applyFont="1" applyBorder="1" applyAlignment="1">
      <alignment horizontal="left" vertical="center"/>
    </xf>
    <xf numFmtId="3" fontId="45" fillId="0" borderId="18" xfId="0" applyNumberFormat="1" applyFont="1" applyBorder="1" applyAlignment="1">
      <alignment horizontal="right" vertical="center" indent="3"/>
    </xf>
    <xf numFmtId="49" fontId="13" fillId="25" borderId="15" xfId="0" applyFont="1" applyBorder="1" applyAlignment="1">
      <alignment horizontal="center" vertical="center" wrapText="1"/>
    </xf>
    <xf numFmtId="49" fontId="13" fillId="25" borderId="16" xfId="0" applyFont="1" applyBorder="1" applyAlignment="1">
      <alignment horizontal="center" vertical="center" wrapText="1"/>
    </xf>
    <xf numFmtId="49" fontId="13" fillId="25" borderId="17" xfId="0" applyFont="1" applyBorder="1" applyAlignment="1">
      <alignment horizontal="center" vertical="center" wrapText="1"/>
    </xf>
    <xf numFmtId="49" fontId="55" fillId="25" borderId="15" xfId="0" applyFont="1" applyBorder="1" applyAlignment="1">
      <alignment horizontal="center" vertical="center" wrapText="1"/>
    </xf>
    <xf numFmtId="49" fontId="55" fillId="25" borderId="16" xfId="0" applyFont="1" applyBorder="1" applyAlignment="1">
      <alignment horizontal="center" vertical="center" wrapText="1"/>
    </xf>
    <xf numFmtId="49" fontId="55" fillId="25" borderId="17" xfId="0" applyFont="1" applyBorder="1" applyAlignment="1">
      <alignment horizontal="center" vertical="center" wrapText="1"/>
    </xf>
    <xf numFmtId="49" fontId="13" fillId="0" borderId="15" xfId="0" applyFont="1" applyFill="1" applyBorder="1" applyAlignment="1">
      <alignment horizontal="center" vertical="center" wrapText="1"/>
    </xf>
    <xf numFmtId="49" fontId="13" fillId="0" borderId="16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10" fontId="9" fillId="0" borderId="0" xfId="56" applyNumberFormat="1" applyAlignment="1">
      <alignment/>
    </xf>
    <xf numFmtId="0" fontId="45" fillId="0" borderId="14" xfId="52" applyFont="1" applyBorder="1" applyAlignment="1">
      <alignment horizontal="left" vertical="center"/>
      <protection/>
    </xf>
    <xf numFmtId="0" fontId="45" fillId="0" borderId="36" xfId="52" applyFont="1" applyBorder="1" applyAlignment="1">
      <alignment horizontal="left" vertical="center"/>
      <protection/>
    </xf>
    <xf numFmtId="3" fontId="45" fillId="0" borderId="16" xfId="52" applyNumberFormat="1" applyFont="1" applyBorder="1" applyAlignment="1">
      <alignment horizontal="right" vertical="center"/>
      <protection/>
    </xf>
    <xf numFmtId="0" fontId="45" fillId="0" borderId="16" xfId="52" applyFont="1" applyBorder="1" applyAlignment="1">
      <alignment horizontal="right" vertical="center"/>
      <protection/>
    </xf>
    <xf numFmtId="0" fontId="45" fillId="0" borderId="15" xfId="52" applyFont="1" applyBorder="1" applyAlignment="1">
      <alignment horizontal="center" vertical="center"/>
      <protection/>
    </xf>
    <xf numFmtId="0" fontId="45" fillId="0" borderId="16" xfId="52" applyFont="1" applyBorder="1" applyAlignment="1">
      <alignment horizontal="center" vertical="center"/>
      <protection/>
    </xf>
    <xf numFmtId="3" fontId="45" fillId="0" borderId="17" xfId="52" applyNumberFormat="1" applyFont="1" applyBorder="1" applyAlignment="1">
      <alignment horizontal="right" vertical="center"/>
      <protection/>
    </xf>
    <xf numFmtId="0" fontId="47" fillId="20" borderId="14" xfId="0" applyFont="1" applyFill="1" applyBorder="1" applyAlignment="1">
      <alignment horizontal="center" vertical="center"/>
    </xf>
    <xf numFmtId="0" fontId="47" fillId="20" borderId="36" xfId="0" applyFont="1" applyFill="1" applyBorder="1" applyAlignment="1">
      <alignment horizontal="center" vertical="center"/>
    </xf>
    <xf numFmtId="0" fontId="47" fillId="20" borderId="13" xfId="0" applyFont="1" applyFill="1" applyBorder="1" applyAlignment="1">
      <alignment horizontal="center" vertical="center"/>
    </xf>
    <xf numFmtId="0" fontId="47" fillId="20" borderId="15" xfId="0" applyFont="1" applyFill="1" applyBorder="1" applyAlignment="1">
      <alignment horizontal="center" vertical="center"/>
    </xf>
    <xf numFmtId="0" fontId="47" fillId="20" borderId="16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47" fillId="20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20" borderId="14" xfId="0" applyFont="1" applyFill="1" applyBorder="1" applyAlignment="1">
      <alignment horizontal="center"/>
    </xf>
    <xf numFmtId="0" fontId="47" fillId="20" borderId="36" xfId="0" applyFont="1" applyFill="1" applyBorder="1" applyAlignment="1">
      <alignment horizontal="center"/>
    </xf>
    <xf numFmtId="0" fontId="47" fillId="20" borderId="13" xfId="0" applyFont="1" applyFill="1" applyBorder="1" applyAlignment="1">
      <alignment horizontal="center"/>
    </xf>
    <xf numFmtId="0" fontId="47" fillId="20" borderId="15" xfId="0" applyFont="1" applyFill="1" applyBorder="1" applyAlignment="1">
      <alignment horizontal="center" wrapText="1"/>
    </xf>
    <xf numFmtId="0" fontId="47" fillId="20" borderId="17" xfId="0" applyFont="1" applyFill="1" applyBorder="1" applyAlignment="1">
      <alignment horizontal="center" wrapText="1"/>
    </xf>
    <xf numFmtId="0" fontId="47" fillId="20" borderId="12" xfId="0" applyFont="1" applyFill="1" applyBorder="1" applyAlignment="1">
      <alignment horizontal="center" vertical="center" wrapText="1"/>
    </xf>
    <xf numFmtId="4" fontId="6" fillId="26" borderId="14" xfId="0" applyNumberFormat="1" applyFont="1" applyFill="1" applyBorder="1" applyAlignment="1">
      <alignment horizontal="center" vertical="center" wrapText="1"/>
    </xf>
    <xf numFmtId="0" fontId="1" fillId="0" borderId="36" xfId="0" applyNumberFormat="1" applyFill="1" applyBorder="1" applyAlignment="1" applyProtection="1">
      <alignment horizontal="left"/>
      <protection locked="0"/>
    </xf>
    <xf numFmtId="0" fontId="1" fillId="0" borderId="78" xfId="0" applyNumberFormat="1" applyFill="1" applyBorder="1" applyAlignment="1" applyProtection="1">
      <alignment horizontal="left"/>
      <protection locked="0"/>
    </xf>
    <xf numFmtId="0" fontId="44" fillId="0" borderId="0" xfId="0" applyFont="1" applyAlignment="1">
      <alignment horizontal="center" vertical="center"/>
    </xf>
    <xf numFmtId="3" fontId="45" fillId="0" borderId="15" xfId="52" applyNumberFormat="1" applyFont="1" applyBorder="1" applyAlignment="1">
      <alignment horizontal="right" vertical="center"/>
      <protection/>
    </xf>
    <xf numFmtId="0" fontId="45" fillId="0" borderId="13" xfId="52" applyFont="1" applyBorder="1" applyAlignment="1">
      <alignment horizontal="left" vertical="center"/>
      <protection/>
    </xf>
    <xf numFmtId="0" fontId="45" fillId="0" borderId="12" xfId="52" applyFont="1" applyBorder="1" applyAlignment="1">
      <alignment horizontal="center" vertical="center"/>
      <protection/>
    </xf>
    <xf numFmtId="0" fontId="45" fillId="0" borderId="12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/>
      <protection/>
    </xf>
    <xf numFmtId="0" fontId="45" fillId="0" borderId="79" xfId="52" applyFont="1" applyBorder="1" applyAlignment="1">
      <alignment horizontal="center" vertical="center" wrapText="1"/>
      <protection/>
    </xf>
    <xf numFmtId="0" fontId="45" fillId="0" borderId="80" xfId="52" applyFont="1" applyBorder="1" applyAlignment="1">
      <alignment horizontal="center" vertical="center" wrapText="1"/>
      <protection/>
    </xf>
    <xf numFmtId="0" fontId="46" fillId="0" borderId="33" xfId="52" applyFont="1" applyBorder="1" applyAlignment="1">
      <alignment horizontal="center" shrinkToFit="1"/>
      <protection/>
    </xf>
    <xf numFmtId="0" fontId="45" fillId="0" borderId="14" xfId="52" applyFont="1" applyBorder="1" applyAlignment="1">
      <alignment horizontal="left"/>
      <protection/>
    </xf>
    <xf numFmtId="0" fontId="45" fillId="0" borderId="36" xfId="52" applyFont="1" applyBorder="1" applyAlignment="1">
      <alignment horizontal="left"/>
      <protection/>
    </xf>
    <xf numFmtId="0" fontId="45" fillId="0" borderId="81" xfId="52" applyFont="1" applyBorder="1" applyAlignment="1">
      <alignment horizontal="center"/>
      <protection/>
    </xf>
    <xf numFmtId="0" fontId="45" fillId="0" borderId="82" xfId="52" applyFont="1" applyBorder="1" applyAlignment="1">
      <alignment horizontal="center"/>
      <protection/>
    </xf>
    <xf numFmtId="0" fontId="45" fillId="0" borderId="83" xfId="52" applyFont="1" applyBorder="1" applyAlignment="1">
      <alignment horizontal="center"/>
      <protection/>
    </xf>
    <xf numFmtId="0" fontId="45" fillId="0" borderId="84" xfId="52" applyFont="1" applyBorder="1" applyAlignment="1">
      <alignment horizontal="center" vertical="center"/>
      <protection/>
    </xf>
    <xf numFmtId="0" fontId="45" fillId="0" borderId="85" xfId="52" applyFont="1" applyBorder="1" applyAlignment="1">
      <alignment horizontal="center" vertical="center"/>
      <protection/>
    </xf>
    <xf numFmtId="0" fontId="45" fillId="0" borderId="86" xfId="52" applyFont="1" applyBorder="1" applyAlignment="1">
      <alignment horizontal="center" vertical="center"/>
      <protection/>
    </xf>
    <xf numFmtId="0" fontId="45" fillId="0" borderId="87" xfId="52" applyFont="1" applyBorder="1" applyAlignment="1">
      <alignment horizontal="center" vertical="center" wrapText="1"/>
      <protection/>
    </xf>
    <xf numFmtId="0" fontId="45" fillId="0" borderId="88" xfId="52" applyFont="1" applyBorder="1" applyAlignment="1">
      <alignment horizontal="center" vertical="center" wrapText="1"/>
      <protection/>
    </xf>
    <xf numFmtId="0" fontId="45" fillId="0" borderId="33" xfId="52" applyFont="1" applyBorder="1" applyAlignment="1">
      <alignment horizontal="center" vertical="center" wrapText="1"/>
      <protection/>
    </xf>
    <xf numFmtId="0" fontId="45" fillId="0" borderId="30" xfId="52" applyFont="1" applyBorder="1" applyAlignment="1">
      <alignment horizontal="center" vertical="center" wrapText="1"/>
      <protection/>
    </xf>
    <xf numFmtId="0" fontId="45" fillId="0" borderId="35" xfId="52" applyFont="1" applyBorder="1" applyAlignment="1">
      <alignment horizontal="center" vertical="center" wrapText="1"/>
      <protection/>
    </xf>
    <xf numFmtId="0" fontId="45" fillId="0" borderId="89" xfId="52" applyFont="1" applyBorder="1" applyAlignment="1">
      <alignment horizontal="center" vertical="center" wrapText="1"/>
      <protection/>
    </xf>
    <xf numFmtId="0" fontId="45" fillId="0" borderId="90" xfId="52" applyFont="1" applyBorder="1" applyAlignment="1">
      <alignment horizontal="center" vertical="center" wrapText="1"/>
      <protection/>
    </xf>
    <xf numFmtId="0" fontId="45" fillId="0" borderId="91" xfId="52" applyFont="1" applyBorder="1" applyAlignment="1">
      <alignment horizontal="center" vertical="center" wrapText="1"/>
      <protection/>
    </xf>
    <xf numFmtId="0" fontId="45" fillId="0" borderId="92" xfId="52" applyFont="1" applyBorder="1" applyAlignment="1">
      <alignment horizontal="center" vertical="center"/>
      <protection/>
    </xf>
    <xf numFmtId="0" fontId="45" fillId="0" borderId="93" xfId="52" applyFont="1" applyBorder="1" applyAlignment="1">
      <alignment horizontal="center" vertical="center"/>
      <protection/>
    </xf>
    <xf numFmtId="0" fontId="45" fillId="0" borderId="94" xfId="52" applyFont="1" applyBorder="1" applyAlignment="1">
      <alignment horizontal="center" vertical="center"/>
      <protection/>
    </xf>
    <xf numFmtId="0" fontId="45" fillId="0" borderId="95" xfId="52" applyFont="1" applyBorder="1" applyAlignment="1">
      <alignment horizontal="center" vertical="center"/>
      <protection/>
    </xf>
    <xf numFmtId="0" fontId="45" fillId="0" borderId="96" xfId="52" applyFont="1" applyBorder="1" applyAlignment="1">
      <alignment horizontal="center" vertical="center"/>
      <protection/>
    </xf>
    <xf numFmtId="0" fontId="45" fillId="0" borderId="97" xfId="52" applyFont="1" applyBorder="1" applyAlignment="1">
      <alignment horizontal="center" vertical="center" wrapText="1"/>
      <protection/>
    </xf>
    <xf numFmtId="0" fontId="45" fillId="0" borderId="98" xfId="52" applyFont="1" applyBorder="1" applyAlignment="1">
      <alignment horizontal="center" vertical="center" wrapText="1"/>
      <protection/>
    </xf>
    <xf numFmtId="0" fontId="45" fillId="0" borderId="99" xfId="52" applyFont="1" applyBorder="1" applyAlignment="1">
      <alignment horizontal="center" vertical="center" wrapText="1"/>
      <protection/>
    </xf>
    <xf numFmtId="0" fontId="45" fillId="0" borderId="24" xfId="52" applyFont="1" applyBorder="1" applyAlignment="1">
      <alignment horizontal="center" vertical="center" wrapText="1"/>
      <protection/>
    </xf>
    <xf numFmtId="0" fontId="45" fillId="0" borderId="0" xfId="52" applyFont="1" applyBorder="1" applyAlignment="1">
      <alignment horizontal="center" vertical="center" wrapText="1"/>
      <protection/>
    </xf>
    <xf numFmtId="0" fontId="45" fillId="0" borderId="25" xfId="52" applyFont="1" applyBorder="1" applyAlignment="1">
      <alignment horizontal="center" vertical="center" wrapText="1"/>
      <protection/>
    </xf>
    <xf numFmtId="0" fontId="45" fillId="0" borderId="0" xfId="52" applyFont="1" applyAlignment="1">
      <alignment horizontal="center" vertical="center" wrapText="1"/>
      <protection/>
    </xf>
    <xf numFmtId="3" fontId="45" fillId="0" borderId="15" xfId="52" applyNumberFormat="1" applyFont="1" applyBorder="1" applyAlignment="1">
      <alignment horizontal="center" vertical="center"/>
      <protection/>
    </xf>
    <xf numFmtId="0" fontId="45" fillId="0" borderId="100" xfId="52" applyFont="1" applyBorder="1" applyAlignment="1">
      <alignment horizontal="center" vertical="center" wrapText="1"/>
      <protection/>
    </xf>
    <xf numFmtId="0" fontId="45" fillId="0" borderId="101" xfId="52" applyFont="1" applyBorder="1" applyAlignment="1">
      <alignment horizontal="center" vertical="center" wrapText="1"/>
      <protection/>
    </xf>
    <xf numFmtId="0" fontId="45" fillId="0" borderId="102" xfId="52" applyFont="1" applyBorder="1" applyAlignment="1">
      <alignment horizontal="center" vertical="center" wrapText="1"/>
      <protection/>
    </xf>
    <xf numFmtId="0" fontId="47" fillId="0" borderId="103" xfId="52" applyFont="1" applyBorder="1" applyAlignment="1">
      <alignment horizontal="center" vertical="center" wrapText="1"/>
      <protection/>
    </xf>
    <xf numFmtId="0" fontId="1" fillId="0" borderId="104" xfId="0" applyNumberFormat="1" applyFill="1" applyBorder="1" applyAlignment="1" applyProtection="1">
      <alignment horizontal="center" vertical="center"/>
      <protection locked="0"/>
    </xf>
    <xf numFmtId="0" fontId="1" fillId="0" borderId="105" xfId="0" applyNumberFormat="1" applyFill="1" applyBorder="1" applyAlignment="1" applyProtection="1">
      <alignment horizontal="center" vertical="center"/>
      <protection locked="0"/>
    </xf>
    <xf numFmtId="0" fontId="1" fillId="0" borderId="24" xfId="0" applyNumberFormat="1" applyFill="1" applyBorder="1" applyAlignment="1" applyProtection="1">
      <alignment horizontal="center" vertical="center"/>
      <protection locked="0"/>
    </xf>
    <xf numFmtId="0" fontId="1" fillId="0" borderId="0" xfId="0" applyNumberFormat="1" applyFill="1" applyBorder="1" applyAlignment="1" applyProtection="1">
      <alignment horizontal="center" vertical="center"/>
      <protection locked="0"/>
    </xf>
    <xf numFmtId="0" fontId="1" fillId="0" borderId="25" xfId="0" applyNumberFormat="1" applyFill="1" applyBorder="1" applyAlignment="1" applyProtection="1">
      <alignment horizontal="center" vertical="center"/>
      <protection locked="0"/>
    </xf>
    <xf numFmtId="0" fontId="1" fillId="0" borderId="100" xfId="0" applyNumberFormat="1" applyFill="1" applyBorder="1" applyAlignment="1" applyProtection="1">
      <alignment horizontal="center" vertical="center"/>
      <protection locked="0"/>
    </xf>
    <xf numFmtId="0" fontId="1" fillId="0" borderId="101" xfId="0" applyNumberFormat="1" applyFill="1" applyBorder="1" applyAlignment="1" applyProtection="1">
      <alignment horizontal="center" vertical="center"/>
      <protection locked="0"/>
    </xf>
    <xf numFmtId="0" fontId="1" fillId="0" borderId="102" xfId="0" applyNumberFormat="1" applyFill="1" applyBorder="1" applyAlignment="1" applyProtection="1">
      <alignment horizontal="center" vertical="center"/>
      <protection locked="0"/>
    </xf>
    <xf numFmtId="0" fontId="45" fillId="0" borderId="15" xfId="52" applyFont="1" applyBorder="1" applyAlignment="1">
      <alignment horizontal="center" vertical="center" wrapText="1"/>
      <protection/>
    </xf>
    <xf numFmtId="3" fontId="47" fillId="0" borderId="106" xfId="52" applyNumberFormat="1" applyFont="1" applyBorder="1" applyAlignment="1">
      <alignment horizontal="right" vertical="center"/>
      <protection/>
    </xf>
    <xf numFmtId="3" fontId="47" fillId="0" borderId="16" xfId="52" applyNumberFormat="1" applyFont="1" applyBorder="1" applyAlignment="1">
      <alignment horizontal="right" vertical="center"/>
      <protection/>
    </xf>
    <xf numFmtId="3" fontId="47" fillId="0" borderId="17" xfId="52" applyNumberFormat="1" applyFont="1" applyBorder="1" applyAlignment="1">
      <alignment horizontal="right" vertical="center"/>
      <protection/>
    </xf>
    <xf numFmtId="0" fontId="47" fillId="20" borderId="99" xfId="0" applyFont="1" applyFill="1" applyBorder="1" applyAlignment="1">
      <alignment horizontal="center" vertical="center" wrapText="1"/>
    </xf>
    <xf numFmtId="0" fontId="47" fillId="20" borderId="25" xfId="0" applyFont="1" applyFill="1" applyBorder="1" applyAlignment="1">
      <alignment horizontal="center" vertical="center" wrapText="1"/>
    </xf>
    <xf numFmtId="0" fontId="47" fillId="20" borderId="102" xfId="0" applyFont="1" applyFill="1" applyBorder="1" applyAlignment="1">
      <alignment horizontal="center" vertical="center" wrapText="1"/>
    </xf>
    <xf numFmtId="0" fontId="47" fillId="20" borderId="97" xfId="0" applyFont="1" applyFill="1" applyBorder="1" applyAlignment="1">
      <alignment horizontal="center" vertical="center" wrapText="1"/>
    </xf>
    <xf numFmtId="0" fontId="47" fillId="20" borderId="24" xfId="0" applyFont="1" applyFill="1" applyBorder="1" applyAlignment="1">
      <alignment horizontal="center" vertical="center" wrapText="1"/>
    </xf>
    <xf numFmtId="0" fontId="47" fillId="20" borderId="10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20" borderId="12" xfId="0" applyFont="1" applyFill="1" applyBorder="1" applyAlignment="1">
      <alignment horizontal="center" vertical="center"/>
    </xf>
    <xf numFmtId="0" fontId="47" fillId="20" borderId="12" xfId="0" applyFont="1" applyFill="1" applyBorder="1" applyAlignment="1">
      <alignment horizontal="left" vertical="center" wrapText="1"/>
    </xf>
    <xf numFmtId="0" fontId="64" fillId="0" borderId="0" xfId="53" applyFont="1" applyAlignment="1">
      <alignment horizontal="left"/>
      <protection/>
    </xf>
    <xf numFmtId="0" fontId="63" fillId="0" borderId="20" xfId="53" applyFont="1" applyBorder="1" applyAlignment="1">
      <alignment horizontal="center" vertical="center"/>
      <protection/>
    </xf>
    <xf numFmtId="0" fontId="62" fillId="20" borderId="12" xfId="53" applyFont="1" applyFill="1" applyBorder="1" applyAlignment="1">
      <alignment horizontal="center"/>
      <protection/>
    </xf>
    <xf numFmtId="0" fontId="61" fillId="20" borderId="12" xfId="53" applyFont="1" applyFill="1" applyBorder="1" applyAlignment="1">
      <alignment horizontal="center" vertical="center"/>
      <protection/>
    </xf>
    <xf numFmtId="0" fontId="47" fillId="0" borderId="0" xfId="53" applyFont="1" applyAlignment="1">
      <alignment horizontal="center"/>
      <protection/>
    </xf>
    <xf numFmtId="0" fontId="61" fillId="20" borderId="14" xfId="53" applyFont="1" applyFill="1" applyBorder="1" applyAlignment="1">
      <alignment horizontal="center"/>
      <protection/>
    </xf>
    <xf numFmtId="0" fontId="61" fillId="20" borderId="13" xfId="53" applyFont="1" applyFill="1" applyBorder="1" applyAlignment="1">
      <alignment horizontal="center"/>
      <protection/>
    </xf>
    <xf numFmtId="0" fontId="61" fillId="20" borderId="12" xfId="53" applyFont="1" applyFill="1" applyBorder="1" applyAlignment="1">
      <alignment horizontal="center" vertical="center" wrapText="1"/>
      <protection/>
    </xf>
    <xf numFmtId="0" fontId="61" fillId="0" borderId="38" xfId="53" applyFont="1" applyBorder="1" applyAlignment="1">
      <alignment horizontal="center"/>
      <protection/>
    </xf>
    <xf numFmtId="0" fontId="61" fillId="0" borderId="107" xfId="53" applyFont="1" applyBorder="1" applyAlignment="1">
      <alignment horizontal="center"/>
      <protection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20" borderId="12" xfId="0" applyFont="1" applyFill="1" applyBorder="1" applyAlignment="1">
      <alignment horizontal="center" vertical="center"/>
    </xf>
    <xf numFmtId="0" fontId="36" fillId="20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0" fillId="20" borderId="14" xfId="0" applyFont="1" applyFill="1" applyBorder="1" applyAlignment="1">
      <alignment horizontal="center" vertical="center"/>
    </xf>
    <xf numFmtId="0" fontId="60" fillId="20" borderId="36" xfId="0" applyFont="1" applyFill="1" applyBorder="1" applyAlignment="1">
      <alignment horizontal="center" vertical="center"/>
    </xf>
    <xf numFmtId="0" fontId="60" fillId="20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47" fillId="20" borderId="14" xfId="0" applyFont="1" applyFill="1" applyBorder="1" applyAlignment="1">
      <alignment horizontal="center" vertical="center" wrapText="1"/>
    </xf>
    <xf numFmtId="0" fontId="47" fillId="20" borderId="36" xfId="0" applyFont="1" applyFill="1" applyBorder="1" applyAlignment="1">
      <alignment horizontal="center" vertical="center" wrapText="1"/>
    </xf>
    <xf numFmtId="0" fontId="47" fillId="20" borderId="13" xfId="0" applyFont="1" applyFill="1" applyBorder="1" applyAlignment="1">
      <alignment horizontal="center" vertical="center" wrapText="1"/>
    </xf>
    <xf numFmtId="0" fontId="47" fillId="20" borderId="15" xfId="0" applyFont="1" applyFill="1" applyBorder="1" applyAlignment="1">
      <alignment horizontal="center" vertical="center" wrapText="1"/>
    </xf>
    <xf numFmtId="0" fontId="47" fillId="20" borderId="1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8" fillId="0" borderId="12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3" fontId="45" fillId="0" borderId="12" xfId="0" applyNumberFormat="1" applyFont="1" applyBorder="1" applyAlignment="1">
      <alignment horizontal="right" vertical="top" wrapText="1"/>
    </xf>
    <xf numFmtId="0" fontId="45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left" wrapText="1" indent="1"/>
    </xf>
    <xf numFmtId="0" fontId="45" fillId="0" borderId="12" xfId="0" applyFont="1" applyBorder="1" applyAlignment="1">
      <alignment horizontal="right" vertical="center"/>
    </xf>
    <xf numFmtId="3" fontId="45" fillId="0" borderId="12" xfId="0" applyNumberFormat="1" applyFont="1" applyBorder="1" applyAlignment="1">
      <alignment horizontal="right" vertical="center"/>
    </xf>
    <xf numFmtId="3" fontId="45" fillId="0" borderId="12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wrapText="1" indent="8"/>
    </xf>
    <xf numFmtId="3" fontId="47" fillId="0" borderId="12" xfId="0" applyNumberFormat="1" applyFont="1" applyBorder="1" applyAlignment="1">
      <alignment horizontal="right" wrapText="1"/>
    </xf>
    <xf numFmtId="3" fontId="47" fillId="0" borderId="12" xfId="0" applyNumberFormat="1" applyFont="1" applyBorder="1" applyAlignment="1">
      <alignment wrapText="1"/>
    </xf>
    <xf numFmtId="3" fontId="47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wrapText="1"/>
    </xf>
    <xf numFmtId="3" fontId="45" fillId="0" borderId="12" xfId="0" applyNumberFormat="1" applyFont="1" applyBorder="1" applyAlignment="1">
      <alignment horizontal="right" wrapText="1"/>
    </xf>
    <xf numFmtId="3" fontId="45" fillId="0" borderId="12" xfId="0" applyNumberFormat="1" applyFont="1" applyBorder="1" applyAlignment="1">
      <alignment wrapText="1"/>
    </xf>
    <xf numFmtId="0" fontId="45" fillId="0" borderId="12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center" vertical="top" wrapText="1"/>
    </xf>
    <xf numFmtId="3" fontId="47" fillId="0" borderId="12" xfId="0" applyNumberFormat="1" applyFont="1" applyBorder="1" applyAlignment="1">
      <alignment horizontal="right" vertical="top" wrapText="1"/>
    </xf>
    <xf numFmtId="3" fontId="47" fillId="0" borderId="12" xfId="0" applyNumberFormat="1" applyFont="1" applyBorder="1" applyAlignment="1">
      <alignment horizontal="right" vertical="center"/>
    </xf>
    <xf numFmtId="3" fontId="70" fillId="0" borderId="12" xfId="0" applyNumberFormat="1" applyFont="1" applyBorder="1" applyAlignment="1">
      <alignment horizontal="right" vertical="top" wrapText="1"/>
    </xf>
    <xf numFmtId="176" fontId="45" fillId="0" borderId="12" xfId="0" applyNumberFormat="1" applyFont="1" applyBorder="1" applyAlignment="1">
      <alignment horizontal="right" vertical="center" wrapText="1"/>
    </xf>
    <xf numFmtId="10" fontId="45" fillId="0" borderId="12" xfId="56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wrapText="1" indent="1"/>
    </xf>
    <xf numFmtId="10" fontId="45" fillId="0" borderId="12" xfId="56" applyNumberFormat="1" applyFont="1" applyBorder="1" applyAlignment="1">
      <alignment horizontal="center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INWESTYCYJNY-jedlnia 2008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4">
    <dxf>
      <font>
        <color rgb="FFFFFFFF"/>
      </font>
      <border/>
    </dxf>
    <dxf>
      <font>
        <color rgb="FF000000"/>
      </font>
      <border/>
    </dxf>
    <dxf>
      <font>
        <color rgb="FFC0C0C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zoomScale="90" zoomScaleNormal="90" workbookViewId="0" topLeftCell="A1">
      <selection activeCell="K5" sqref="K4:K5"/>
    </sheetView>
  </sheetViews>
  <sheetFormatPr defaultColWidth="9.33203125" defaultRowHeight="12.75"/>
  <cols>
    <col min="1" max="1" width="8" style="13" customWidth="1"/>
    <col min="2" max="2" width="10.33203125" style="13" bestFit="1" customWidth="1"/>
    <col min="3" max="3" width="7" style="13" customWidth="1"/>
    <col min="4" max="4" width="44.33203125" style="13" customWidth="1"/>
    <col min="5" max="5" width="16.5" style="13" customWidth="1"/>
    <col min="6" max="6" width="16" style="13" customWidth="1"/>
    <col min="7" max="7" width="15.83203125" style="13" customWidth="1"/>
    <col min="8" max="16384" width="10.66015625" style="13" customWidth="1"/>
  </cols>
  <sheetData>
    <row r="1" spans="1:7" ht="18.75">
      <c r="A1" s="266" t="s">
        <v>576</v>
      </c>
      <c r="B1" s="266"/>
      <c r="C1" s="266"/>
      <c r="D1" s="266"/>
      <c r="E1" s="266"/>
      <c r="F1" s="266"/>
      <c r="G1" s="266"/>
    </row>
    <row r="2" spans="1:7" ht="18.75">
      <c r="A2" s="85"/>
      <c r="B2" s="138"/>
      <c r="C2" s="138"/>
      <c r="D2" s="138"/>
      <c r="E2" s="85"/>
      <c r="F2" s="85"/>
      <c r="G2" s="85"/>
    </row>
    <row r="3" spans="1:7" ht="12.75">
      <c r="A3" s="85"/>
      <c r="B3" s="85"/>
      <c r="C3" s="85"/>
      <c r="D3" s="85"/>
      <c r="E3" s="85"/>
      <c r="F3" s="85" t="s">
        <v>225</v>
      </c>
      <c r="G3" s="85"/>
    </row>
    <row r="4" spans="1:7" s="16" customFormat="1" ht="15" customHeight="1">
      <c r="A4" s="262" t="s">
        <v>0</v>
      </c>
      <c r="B4" s="262" t="s">
        <v>1</v>
      </c>
      <c r="C4" s="262" t="s">
        <v>234</v>
      </c>
      <c r="D4" s="262" t="s">
        <v>235</v>
      </c>
      <c r="E4" s="267" t="s">
        <v>236</v>
      </c>
      <c r="F4" s="268"/>
      <c r="G4" s="269"/>
    </row>
    <row r="5" spans="1:7" s="16" customFormat="1" ht="15" customHeight="1">
      <c r="A5" s="263"/>
      <c r="B5" s="263"/>
      <c r="C5" s="263"/>
      <c r="D5" s="263"/>
      <c r="E5" s="270" t="s">
        <v>233</v>
      </c>
      <c r="F5" s="267" t="s">
        <v>237</v>
      </c>
      <c r="G5" s="269"/>
    </row>
    <row r="6" spans="1:7" s="16" customFormat="1" ht="15" customHeight="1">
      <c r="A6" s="264"/>
      <c r="B6" s="265"/>
      <c r="C6" s="264"/>
      <c r="D6" s="264"/>
      <c r="E6" s="271"/>
      <c r="F6" s="139" t="s">
        <v>238</v>
      </c>
      <c r="G6" s="139" t="s">
        <v>239</v>
      </c>
    </row>
    <row r="7" spans="1:7" s="17" customFormat="1" ht="7.5" customHeight="1">
      <c r="A7" s="36">
        <v>1</v>
      </c>
      <c r="B7" s="36">
        <v>2</v>
      </c>
      <c r="C7" s="140">
        <v>3</v>
      </c>
      <c r="D7" s="36">
        <v>4</v>
      </c>
      <c r="E7" s="36">
        <v>5</v>
      </c>
      <c r="F7" s="36">
        <v>6</v>
      </c>
      <c r="G7" s="36">
        <v>7</v>
      </c>
    </row>
    <row r="8" spans="1:7" s="17" customFormat="1" ht="15.75">
      <c r="A8" s="141" t="s">
        <v>2</v>
      </c>
      <c r="B8" s="142"/>
      <c r="C8" s="141"/>
      <c r="D8" s="143" t="s">
        <v>3</v>
      </c>
      <c r="E8" s="144">
        <f>SUBTOTAL(9,E9:E12)</f>
        <v>2716197</v>
      </c>
      <c r="F8" s="144">
        <f>SUBTOTAL(9,F9:F12)</f>
        <v>0</v>
      </c>
      <c r="G8" s="144">
        <f>SUBTOTAL(9,G9:G12)</f>
        <v>2716197</v>
      </c>
    </row>
    <row r="9" spans="1:7" s="17" customFormat="1" ht="15.75">
      <c r="A9" s="4"/>
      <c r="B9" s="1" t="s">
        <v>4</v>
      </c>
      <c r="C9" s="2"/>
      <c r="D9" s="3" t="s">
        <v>5</v>
      </c>
      <c r="E9" s="145">
        <f>SUBTOTAL(9,E10:E12)</f>
        <v>2716197</v>
      </c>
      <c r="F9" s="145">
        <f>SUBTOTAL(9,F10:F12)</f>
        <v>0</v>
      </c>
      <c r="G9" s="145">
        <f>SUBTOTAL(9,G10:G12)</f>
        <v>2716197</v>
      </c>
    </row>
    <row r="10" spans="1:7" s="17" customFormat="1" ht="12.75">
      <c r="A10" s="4"/>
      <c r="B10" s="4"/>
      <c r="C10" s="5" t="s">
        <v>411</v>
      </c>
      <c r="D10" s="6" t="s">
        <v>412</v>
      </c>
      <c r="E10" s="146">
        <v>2322600</v>
      </c>
      <c r="F10" s="146"/>
      <c r="G10" s="146">
        <f>E10</f>
        <v>2322600</v>
      </c>
    </row>
    <row r="11" spans="1:7" s="17" customFormat="1" ht="33.75">
      <c r="A11" s="4"/>
      <c r="B11" s="4"/>
      <c r="C11" s="5" t="s">
        <v>240</v>
      </c>
      <c r="D11" s="6" t="s">
        <v>241</v>
      </c>
      <c r="E11" s="146">
        <v>315144</v>
      </c>
      <c r="F11" s="146"/>
      <c r="G11" s="146">
        <f>E11</f>
        <v>315144</v>
      </c>
    </row>
    <row r="12" spans="1:7" s="17" customFormat="1" ht="45">
      <c r="A12" s="4"/>
      <c r="B12" s="4"/>
      <c r="C12" s="5" t="s">
        <v>207</v>
      </c>
      <c r="D12" s="6" t="s">
        <v>242</v>
      </c>
      <c r="E12" s="146">
        <v>78453</v>
      </c>
      <c r="F12" s="146"/>
      <c r="G12" s="146">
        <f>E12</f>
        <v>78453</v>
      </c>
    </row>
    <row r="13" spans="1:7" s="17" customFormat="1" ht="15.75">
      <c r="A13" s="141" t="s">
        <v>243</v>
      </c>
      <c r="B13" s="142"/>
      <c r="C13" s="141"/>
      <c r="D13" s="143" t="s">
        <v>244</v>
      </c>
      <c r="E13" s="144">
        <f>SUBTOTAL(9,E14:E15)</f>
        <v>700</v>
      </c>
      <c r="F13" s="144">
        <f>SUBTOTAL(9,F14:F15)</f>
        <v>700</v>
      </c>
      <c r="G13" s="144">
        <f>SUBTOTAL(9,G14:G15)</f>
        <v>0</v>
      </c>
    </row>
    <row r="14" spans="1:7" s="17" customFormat="1" ht="15.75">
      <c r="A14" s="4"/>
      <c r="B14" s="1" t="s">
        <v>245</v>
      </c>
      <c r="C14" s="2"/>
      <c r="D14" s="3" t="s">
        <v>93</v>
      </c>
      <c r="E14" s="145">
        <f>SUBTOTAL(9,E15)</f>
        <v>700</v>
      </c>
      <c r="F14" s="145">
        <f>SUBTOTAL(9,F15)</f>
        <v>700</v>
      </c>
      <c r="G14" s="145">
        <f>SUBTOTAL(9,G15)</f>
        <v>0</v>
      </c>
    </row>
    <row r="15" spans="1:7" s="17" customFormat="1" ht="56.25">
      <c r="A15" s="4"/>
      <c r="B15" s="4"/>
      <c r="C15" s="5" t="s">
        <v>246</v>
      </c>
      <c r="D15" s="6" t="s">
        <v>247</v>
      </c>
      <c r="E15" s="146">
        <v>700</v>
      </c>
      <c r="F15" s="146">
        <f>E15</f>
        <v>700</v>
      </c>
      <c r="G15" s="146"/>
    </row>
    <row r="16" spans="1:7" s="17" customFormat="1" ht="25.5">
      <c r="A16" s="141" t="s">
        <v>12</v>
      </c>
      <c r="B16" s="142"/>
      <c r="C16" s="141"/>
      <c r="D16" s="143" t="s">
        <v>13</v>
      </c>
      <c r="E16" s="144">
        <f>SUBTOTAL(9,E17:E19)</f>
        <v>270420</v>
      </c>
      <c r="F16" s="144">
        <f>SUBTOTAL(9,F17:F19)</f>
        <v>270420</v>
      </c>
      <c r="G16" s="144">
        <f>SUBTOTAL(9,G17:G19)</f>
        <v>0</v>
      </c>
    </row>
    <row r="17" spans="1:7" s="17" customFormat="1" ht="15.75">
      <c r="A17" s="4"/>
      <c r="B17" s="1" t="s">
        <v>14</v>
      </c>
      <c r="C17" s="2"/>
      <c r="D17" s="3" t="s">
        <v>15</v>
      </c>
      <c r="E17" s="145">
        <f>SUBTOTAL(9,E18:E19)</f>
        <v>270420</v>
      </c>
      <c r="F17" s="145">
        <f>SUBTOTAL(9,F18:F19)</f>
        <v>270420</v>
      </c>
      <c r="G17" s="145">
        <f>SUBTOTAL(9,G18:G19)</f>
        <v>0</v>
      </c>
    </row>
    <row r="18" spans="1:7" s="17" customFormat="1" ht="12.75">
      <c r="A18" s="4"/>
      <c r="B18" s="4"/>
      <c r="C18" s="5" t="s">
        <v>248</v>
      </c>
      <c r="D18" s="6" t="s">
        <v>249</v>
      </c>
      <c r="E18" s="146">
        <v>270320</v>
      </c>
      <c r="F18" s="146">
        <f>E18</f>
        <v>270320</v>
      </c>
      <c r="G18" s="146"/>
    </row>
    <row r="19" spans="1:7" s="17" customFormat="1" ht="12.75">
      <c r="A19" s="4"/>
      <c r="B19" s="4"/>
      <c r="C19" s="5" t="s">
        <v>250</v>
      </c>
      <c r="D19" s="6" t="s">
        <v>251</v>
      </c>
      <c r="E19" s="146">
        <v>100</v>
      </c>
      <c r="F19" s="146">
        <f>E19</f>
        <v>100</v>
      </c>
      <c r="G19" s="146"/>
    </row>
    <row r="20" spans="1:7" s="17" customFormat="1" ht="15.75">
      <c r="A20" s="141" t="s">
        <v>36</v>
      </c>
      <c r="B20" s="142"/>
      <c r="C20" s="141"/>
      <c r="D20" s="143" t="s">
        <v>37</v>
      </c>
      <c r="E20" s="144">
        <f>SUBTOTAL(9,E21:E23)</f>
        <v>1296928</v>
      </c>
      <c r="F20" s="144">
        <f>SUBTOTAL(9,F21:F23)</f>
        <v>0</v>
      </c>
      <c r="G20" s="144">
        <f>SUBTOTAL(9,G21:G23)</f>
        <v>1296928</v>
      </c>
    </row>
    <row r="21" spans="1:7" s="17" customFormat="1" ht="15.75">
      <c r="A21" s="4"/>
      <c r="B21" s="1" t="s">
        <v>42</v>
      </c>
      <c r="C21" s="2"/>
      <c r="D21" s="3" t="s">
        <v>43</v>
      </c>
      <c r="E21" s="145">
        <f>SUBTOTAL(9,E23)</f>
        <v>15000</v>
      </c>
      <c r="F21" s="145">
        <f>SUBTOTAL(9,F23)</f>
        <v>0</v>
      </c>
      <c r="G21" s="145">
        <f>SUBTOTAL(9,G23)</f>
        <v>15000</v>
      </c>
    </row>
    <row r="22" spans="1:7" s="17" customFormat="1" ht="12.75">
      <c r="A22" s="4"/>
      <c r="B22" s="4"/>
      <c r="C22" s="5" t="s">
        <v>411</v>
      </c>
      <c r="D22" s="6" t="s">
        <v>412</v>
      </c>
      <c r="E22" s="146">
        <v>1281928</v>
      </c>
      <c r="F22" s="146"/>
      <c r="G22" s="146">
        <f>E22</f>
        <v>1281928</v>
      </c>
    </row>
    <row r="23" spans="1:7" s="17" customFormat="1" ht="33.75">
      <c r="A23" s="4"/>
      <c r="B23" s="4"/>
      <c r="C23" s="5" t="s">
        <v>240</v>
      </c>
      <c r="D23" s="6" t="s">
        <v>241</v>
      </c>
      <c r="E23" s="146">
        <v>15000</v>
      </c>
      <c r="F23" s="146"/>
      <c r="G23" s="146">
        <f>E23</f>
        <v>15000</v>
      </c>
    </row>
    <row r="24" spans="1:7" s="17" customFormat="1" ht="15.75">
      <c r="A24" s="141" t="s">
        <v>44</v>
      </c>
      <c r="B24" s="142"/>
      <c r="C24" s="141"/>
      <c r="D24" s="143" t="s">
        <v>45</v>
      </c>
      <c r="E24" s="144">
        <f>SUBTOTAL(9,E25:E30)</f>
        <v>120600</v>
      </c>
      <c r="F24" s="144">
        <f>SUBTOTAL(9,F25:F30)</f>
        <v>60600</v>
      </c>
      <c r="G24" s="144">
        <f>SUBTOTAL(9,G25:G30)</f>
        <v>60000</v>
      </c>
    </row>
    <row r="25" spans="1:7" s="17" customFormat="1" ht="15.75">
      <c r="A25" s="4"/>
      <c r="B25" s="1" t="s">
        <v>46</v>
      </c>
      <c r="C25" s="2"/>
      <c r="D25" s="3" t="s">
        <v>47</v>
      </c>
      <c r="E25" s="145">
        <f>SUBTOTAL(9,E26:E30)</f>
        <v>120600</v>
      </c>
      <c r="F25" s="145">
        <f>SUBTOTAL(9,F26:F30)</f>
        <v>60600</v>
      </c>
      <c r="G25" s="145">
        <f>SUBTOTAL(9,G26:G30)</f>
        <v>60000</v>
      </c>
    </row>
    <row r="26" spans="1:7" s="17" customFormat="1" ht="22.5">
      <c r="A26" s="4"/>
      <c r="B26" s="4"/>
      <c r="C26" s="5" t="s">
        <v>252</v>
      </c>
      <c r="D26" s="6" t="s">
        <v>253</v>
      </c>
      <c r="E26" s="146">
        <v>22000</v>
      </c>
      <c r="F26" s="146">
        <f>E26</f>
        <v>22000</v>
      </c>
      <c r="G26" s="146"/>
    </row>
    <row r="27" spans="1:7" s="17" customFormat="1" ht="56.25">
      <c r="A27" s="4"/>
      <c r="B27" s="4"/>
      <c r="C27" s="5" t="s">
        <v>246</v>
      </c>
      <c r="D27" s="6" t="s">
        <v>247</v>
      </c>
      <c r="E27" s="146">
        <v>33000</v>
      </c>
      <c r="F27" s="146">
        <f>E27</f>
        <v>33000</v>
      </c>
      <c r="G27" s="146"/>
    </row>
    <row r="28" spans="1:7" s="17" customFormat="1" ht="22.5">
      <c r="A28" s="4"/>
      <c r="B28" s="4"/>
      <c r="C28" s="5" t="s">
        <v>254</v>
      </c>
      <c r="D28" s="6" t="s">
        <v>255</v>
      </c>
      <c r="E28" s="146">
        <v>60000</v>
      </c>
      <c r="F28" s="146"/>
      <c r="G28" s="146">
        <f>E28</f>
        <v>60000</v>
      </c>
    </row>
    <row r="29" spans="1:7" s="17" customFormat="1" ht="12.75">
      <c r="A29" s="4"/>
      <c r="B29" s="4"/>
      <c r="C29" s="5" t="s">
        <v>248</v>
      </c>
      <c r="D29" s="6" t="s">
        <v>249</v>
      </c>
      <c r="E29" s="146">
        <v>5500</v>
      </c>
      <c r="F29" s="146">
        <f>E29</f>
        <v>5500</v>
      </c>
      <c r="G29" s="146"/>
    </row>
    <row r="30" spans="1:7" s="17" customFormat="1" ht="12.75">
      <c r="A30" s="4"/>
      <c r="B30" s="4"/>
      <c r="C30" s="5" t="s">
        <v>250</v>
      </c>
      <c r="D30" s="6" t="s">
        <v>251</v>
      </c>
      <c r="E30" s="146">
        <v>100</v>
      </c>
      <c r="F30" s="146">
        <f>E30</f>
        <v>100</v>
      </c>
      <c r="G30" s="146"/>
    </row>
    <row r="31" spans="1:7" s="17" customFormat="1" ht="15.75">
      <c r="A31" s="141" t="s">
        <v>54</v>
      </c>
      <c r="B31" s="142"/>
      <c r="C31" s="141"/>
      <c r="D31" s="143" t="s">
        <v>55</v>
      </c>
      <c r="E31" s="144">
        <f>SUBTOTAL(9,E32:E37)</f>
        <v>59641</v>
      </c>
      <c r="F31" s="144">
        <f>SUBTOTAL(9,F32:F37)</f>
        <v>59641</v>
      </c>
      <c r="G31" s="144">
        <f>SUBTOTAL(9,G32:G37)</f>
        <v>0</v>
      </c>
    </row>
    <row r="32" spans="1:7" s="17" customFormat="1" ht="15.75">
      <c r="A32" s="4"/>
      <c r="B32" s="1" t="s">
        <v>56</v>
      </c>
      <c r="C32" s="2"/>
      <c r="D32" s="3" t="s">
        <v>57</v>
      </c>
      <c r="E32" s="145">
        <f>SUBTOTAL(9,E33:E34)</f>
        <v>57441</v>
      </c>
      <c r="F32" s="145">
        <f>SUBTOTAL(9,F33:F34)</f>
        <v>57441</v>
      </c>
      <c r="G32" s="145">
        <f>SUBTOTAL(9,G33:G34)</f>
        <v>0</v>
      </c>
    </row>
    <row r="33" spans="1:7" s="17" customFormat="1" ht="45">
      <c r="A33" s="4"/>
      <c r="B33" s="4"/>
      <c r="C33" s="5" t="s">
        <v>256</v>
      </c>
      <c r="D33" s="6" t="s">
        <v>257</v>
      </c>
      <c r="E33" s="146">
        <v>56817</v>
      </c>
      <c r="F33" s="146">
        <f>E33</f>
        <v>56817</v>
      </c>
      <c r="G33" s="146"/>
    </row>
    <row r="34" spans="1:7" s="17" customFormat="1" ht="33.75">
      <c r="A34" s="4"/>
      <c r="B34" s="4"/>
      <c r="C34" s="5" t="s">
        <v>258</v>
      </c>
      <c r="D34" s="6" t="s">
        <v>259</v>
      </c>
      <c r="E34" s="146">
        <v>624</v>
      </c>
      <c r="F34" s="146">
        <f>E34</f>
        <v>624</v>
      </c>
      <c r="G34" s="146"/>
    </row>
    <row r="35" spans="1:7" s="17" customFormat="1" ht="15.75">
      <c r="A35" s="4"/>
      <c r="B35" s="1" t="s">
        <v>74</v>
      </c>
      <c r="C35" s="2"/>
      <c r="D35" s="3" t="s">
        <v>75</v>
      </c>
      <c r="E35" s="145">
        <f>SUBTOTAL(9,E36:E37)</f>
        <v>2200</v>
      </c>
      <c r="F35" s="145">
        <f>SUBTOTAL(9,F36:F37)</f>
        <v>2200</v>
      </c>
      <c r="G35" s="145">
        <f>SUBTOTAL(9,G36:G37)</f>
        <v>0</v>
      </c>
    </row>
    <row r="36" spans="1:7" s="17" customFormat="1" ht="12.75">
      <c r="A36" s="4"/>
      <c r="B36" s="4"/>
      <c r="C36" s="5" t="s">
        <v>250</v>
      </c>
      <c r="D36" s="6" t="s">
        <v>251</v>
      </c>
      <c r="E36" s="146">
        <v>2000</v>
      </c>
      <c r="F36" s="146">
        <f>E36</f>
        <v>2000</v>
      </c>
      <c r="G36" s="146"/>
    </row>
    <row r="37" spans="1:7" s="17" customFormat="1" ht="12.75">
      <c r="A37" s="4"/>
      <c r="B37" s="4"/>
      <c r="C37" s="5" t="s">
        <v>260</v>
      </c>
      <c r="D37" s="6" t="s">
        <v>261</v>
      </c>
      <c r="E37" s="146">
        <v>200</v>
      </c>
      <c r="F37" s="146">
        <f>E37</f>
        <v>200</v>
      </c>
      <c r="G37" s="146"/>
    </row>
    <row r="38" spans="1:7" s="17" customFormat="1" ht="38.25">
      <c r="A38" s="141" t="s">
        <v>94</v>
      </c>
      <c r="B38" s="142"/>
      <c r="C38" s="141"/>
      <c r="D38" s="143" t="s">
        <v>95</v>
      </c>
      <c r="E38" s="144">
        <f>SUBTOTAL(9,E39:E40)</f>
        <v>1867</v>
      </c>
      <c r="F38" s="144">
        <f>SUBTOTAL(9,F39:F40)</f>
        <v>1867</v>
      </c>
      <c r="G38" s="144">
        <f>SUBTOTAL(9,G39:G40)</f>
        <v>0</v>
      </c>
    </row>
    <row r="39" spans="1:7" s="17" customFormat="1" ht="22.5">
      <c r="A39" s="4"/>
      <c r="B39" s="1" t="s">
        <v>96</v>
      </c>
      <c r="C39" s="2"/>
      <c r="D39" s="3" t="s">
        <v>97</v>
      </c>
      <c r="E39" s="145">
        <f>SUBTOTAL(9,E40)</f>
        <v>1867</v>
      </c>
      <c r="F39" s="145">
        <f>SUBTOTAL(9,F40)</f>
        <v>1867</v>
      </c>
      <c r="G39" s="145">
        <f>SUBTOTAL(9,G40)</f>
        <v>0</v>
      </c>
    </row>
    <row r="40" spans="1:7" s="17" customFormat="1" ht="45">
      <c r="A40" s="4"/>
      <c r="B40" s="4"/>
      <c r="C40" s="5" t="s">
        <v>256</v>
      </c>
      <c r="D40" s="6" t="s">
        <v>257</v>
      </c>
      <c r="E40" s="146">
        <v>1867</v>
      </c>
      <c r="F40" s="146">
        <f>E40</f>
        <v>1867</v>
      </c>
      <c r="G40" s="146"/>
    </row>
    <row r="41" spans="1:7" s="17" customFormat="1" ht="25.5">
      <c r="A41" s="141" t="s">
        <v>98</v>
      </c>
      <c r="B41" s="142"/>
      <c r="C41" s="141"/>
      <c r="D41" s="143" t="s">
        <v>99</v>
      </c>
      <c r="E41" s="144">
        <f>SUBTOTAL(9,E42:E43)</f>
        <v>500</v>
      </c>
      <c r="F41" s="144">
        <f>SUBTOTAL(9,F42:F43)</f>
        <v>500</v>
      </c>
      <c r="G41" s="144">
        <f>SUBTOTAL(9,G42:G43)</f>
        <v>0</v>
      </c>
    </row>
    <row r="42" spans="1:7" s="17" customFormat="1" ht="15.75">
      <c r="A42" s="4"/>
      <c r="B42" s="1" t="s">
        <v>102</v>
      </c>
      <c r="C42" s="2"/>
      <c r="D42" s="3" t="s">
        <v>103</v>
      </c>
      <c r="E42" s="145">
        <f>SUBTOTAL(9,E43)</f>
        <v>500</v>
      </c>
      <c r="F42" s="145">
        <f>SUBTOTAL(9,F43)</f>
        <v>500</v>
      </c>
      <c r="G42" s="145">
        <f>SUBTOTAL(9,G43)</f>
        <v>0</v>
      </c>
    </row>
    <row r="43" spans="1:7" s="17" customFormat="1" ht="45">
      <c r="A43" s="4"/>
      <c r="B43" s="4"/>
      <c r="C43" s="5" t="s">
        <v>256</v>
      </c>
      <c r="D43" s="6" t="s">
        <v>257</v>
      </c>
      <c r="E43" s="146">
        <v>500</v>
      </c>
      <c r="F43" s="146">
        <f>E43</f>
        <v>500</v>
      </c>
      <c r="G43" s="146"/>
    </row>
    <row r="44" spans="1:7" s="17" customFormat="1" ht="51">
      <c r="A44" s="141" t="s">
        <v>104</v>
      </c>
      <c r="B44" s="142"/>
      <c r="C44" s="141"/>
      <c r="D44" s="143" t="s">
        <v>105</v>
      </c>
      <c r="E44" s="144">
        <f>SUBTOTAL(9,E45:E72)</f>
        <v>7310699</v>
      </c>
      <c r="F44" s="144">
        <f>SUBTOTAL(9,F45:F72)</f>
        <v>7310699</v>
      </c>
      <c r="G44" s="144">
        <f>SUBTOTAL(9,G45:G72)</f>
        <v>0</v>
      </c>
    </row>
    <row r="45" spans="1:7" s="17" customFormat="1" ht="15.75">
      <c r="A45" s="4"/>
      <c r="B45" s="1" t="s">
        <v>262</v>
      </c>
      <c r="C45" s="2"/>
      <c r="D45" s="3" t="s">
        <v>263</v>
      </c>
      <c r="E45" s="145">
        <f>SUBTOTAL(9,E46:E47)</f>
        <v>20100</v>
      </c>
      <c r="F45" s="145">
        <f>SUBTOTAL(9,F46:F47)</f>
        <v>20100</v>
      </c>
      <c r="G45" s="145">
        <f>SUBTOTAL(9,G46:G47)</f>
        <v>0</v>
      </c>
    </row>
    <row r="46" spans="1:7" s="17" customFormat="1" ht="22.5">
      <c r="A46" s="4"/>
      <c r="B46" s="4"/>
      <c r="C46" s="5" t="s">
        <v>264</v>
      </c>
      <c r="D46" s="6" t="s">
        <v>265</v>
      </c>
      <c r="E46" s="146">
        <v>20000</v>
      </c>
      <c r="F46" s="146">
        <f>E46</f>
        <v>20000</v>
      </c>
      <c r="G46" s="146"/>
    </row>
    <row r="47" spans="1:7" s="17" customFormat="1" ht="22.5">
      <c r="A47" s="4"/>
      <c r="B47" s="4"/>
      <c r="C47" s="5" t="s">
        <v>266</v>
      </c>
      <c r="D47" s="6" t="s">
        <v>267</v>
      </c>
      <c r="E47" s="146">
        <v>100</v>
      </c>
      <c r="F47" s="146">
        <f>E47</f>
        <v>100</v>
      </c>
      <c r="G47" s="146"/>
    </row>
    <row r="48" spans="1:7" s="17" customFormat="1" ht="45">
      <c r="A48" s="4"/>
      <c r="B48" s="1" t="s">
        <v>268</v>
      </c>
      <c r="C48" s="2"/>
      <c r="D48" s="3" t="s">
        <v>269</v>
      </c>
      <c r="E48" s="145">
        <f>SUBTOTAL(9,E49:E54)</f>
        <v>967060</v>
      </c>
      <c r="F48" s="145">
        <f>SUBTOTAL(9,F49:F54)</f>
        <v>967060</v>
      </c>
      <c r="G48" s="145">
        <f>SUBTOTAL(9,G49:G54)</f>
        <v>0</v>
      </c>
    </row>
    <row r="49" spans="1:7" s="17" customFormat="1" ht="12.75">
      <c r="A49" s="4"/>
      <c r="B49" s="4"/>
      <c r="C49" s="5" t="s">
        <v>270</v>
      </c>
      <c r="D49" s="6" t="s">
        <v>271</v>
      </c>
      <c r="E49" s="146">
        <v>934500</v>
      </c>
      <c r="F49" s="146">
        <f aca="true" t="shared" si="0" ref="F49:F54">E49</f>
        <v>934500</v>
      </c>
      <c r="G49" s="146"/>
    </row>
    <row r="50" spans="1:7" s="17" customFormat="1" ht="12.75">
      <c r="A50" s="4"/>
      <c r="B50" s="4"/>
      <c r="C50" s="5" t="s">
        <v>272</v>
      </c>
      <c r="D50" s="6" t="s">
        <v>273</v>
      </c>
      <c r="E50" s="146">
        <v>310</v>
      </c>
      <c r="F50" s="146">
        <f t="shared" si="0"/>
        <v>310</v>
      </c>
      <c r="G50" s="146"/>
    </row>
    <row r="51" spans="1:7" s="17" customFormat="1" ht="12.75">
      <c r="A51" s="4"/>
      <c r="B51" s="4"/>
      <c r="C51" s="5" t="s">
        <v>274</v>
      </c>
      <c r="D51" s="6" t="s">
        <v>275</v>
      </c>
      <c r="E51" s="146">
        <v>8200</v>
      </c>
      <c r="F51" s="146">
        <f t="shared" si="0"/>
        <v>8200</v>
      </c>
      <c r="G51" s="146"/>
    </row>
    <row r="52" spans="1:7" s="17" customFormat="1" ht="12.75">
      <c r="A52" s="4"/>
      <c r="B52" s="4"/>
      <c r="C52" s="5" t="s">
        <v>276</v>
      </c>
      <c r="D52" s="6" t="s">
        <v>277</v>
      </c>
      <c r="E52" s="146">
        <v>21000</v>
      </c>
      <c r="F52" s="146">
        <f t="shared" si="0"/>
        <v>21000</v>
      </c>
      <c r="G52" s="146"/>
    </row>
    <row r="53" spans="1:7" s="17" customFormat="1" ht="12.75">
      <c r="A53" s="4"/>
      <c r="B53" s="4"/>
      <c r="C53" s="5" t="s">
        <v>278</v>
      </c>
      <c r="D53" s="6" t="s">
        <v>279</v>
      </c>
      <c r="E53" s="146">
        <v>3000</v>
      </c>
      <c r="F53" s="146">
        <f t="shared" si="0"/>
        <v>3000</v>
      </c>
      <c r="G53" s="146"/>
    </row>
    <row r="54" spans="1:7" s="17" customFormat="1" ht="22.5">
      <c r="A54" s="4"/>
      <c r="B54" s="4"/>
      <c r="C54" s="5" t="s">
        <v>266</v>
      </c>
      <c r="D54" s="6" t="s">
        <v>267</v>
      </c>
      <c r="E54" s="146">
        <v>50</v>
      </c>
      <c r="F54" s="146">
        <f t="shared" si="0"/>
        <v>50</v>
      </c>
      <c r="G54" s="146"/>
    </row>
    <row r="55" spans="1:7" s="17" customFormat="1" ht="45">
      <c r="A55" s="4"/>
      <c r="B55" s="1" t="s">
        <v>280</v>
      </c>
      <c r="C55" s="2"/>
      <c r="D55" s="3" t="s">
        <v>281</v>
      </c>
      <c r="E55" s="145">
        <f>SUBTOTAL(9,E56:E65)</f>
        <v>1663550</v>
      </c>
      <c r="F55" s="145">
        <f>SUBTOTAL(9,F56:F65)</f>
        <v>1663550</v>
      </c>
      <c r="G55" s="145">
        <f>SUBTOTAL(9,G56:G65)</f>
        <v>0</v>
      </c>
    </row>
    <row r="56" spans="1:7" s="17" customFormat="1" ht="12.75">
      <c r="A56" s="4"/>
      <c r="B56" s="4"/>
      <c r="C56" s="5" t="s">
        <v>270</v>
      </c>
      <c r="D56" s="6" t="s">
        <v>271</v>
      </c>
      <c r="E56" s="146">
        <v>836500</v>
      </c>
      <c r="F56" s="146">
        <f aca="true" t="shared" si="1" ref="F56:F65">E56</f>
        <v>836500</v>
      </c>
      <c r="G56" s="146"/>
    </row>
    <row r="57" spans="1:7" s="17" customFormat="1" ht="12.75">
      <c r="A57" s="4"/>
      <c r="B57" s="4"/>
      <c r="C57" s="5" t="s">
        <v>272</v>
      </c>
      <c r="D57" s="6" t="s">
        <v>273</v>
      </c>
      <c r="E57" s="146">
        <v>338500</v>
      </c>
      <c r="F57" s="146">
        <f t="shared" si="1"/>
        <v>338500</v>
      </c>
      <c r="G57" s="146"/>
    </row>
    <row r="58" spans="1:7" s="17" customFormat="1" ht="12.75">
      <c r="A58" s="4"/>
      <c r="B58" s="4"/>
      <c r="C58" s="5" t="s">
        <v>274</v>
      </c>
      <c r="D58" s="6" t="s">
        <v>275</v>
      </c>
      <c r="E58" s="146">
        <v>12600</v>
      </c>
      <c r="F58" s="146">
        <f t="shared" si="1"/>
        <v>12600</v>
      </c>
      <c r="G58" s="146"/>
    </row>
    <row r="59" spans="1:7" s="17" customFormat="1" ht="12.75">
      <c r="A59" s="4"/>
      <c r="B59" s="4"/>
      <c r="C59" s="5" t="s">
        <v>276</v>
      </c>
      <c r="D59" s="6" t="s">
        <v>277</v>
      </c>
      <c r="E59" s="146">
        <v>117000</v>
      </c>
      <c r="F59" s="146">
        <f t="shared" si="1"/>
        <v>117000</v>
      </c>
      <c r="G59" s="146"/>
    </row>
    <row r="60" spans="1:7" s="17" customFormat="1" ht="12.75">
      <c r="A60" s="4"/>
      <c r="B60" s="4"/>
      <c r="C60" s="5" t="s">
        <v>282</v>
      </c>
      <c r="D60" s="6" t="s">
        <v>283</v>
      </c>
      <c r="E60" s="146">
        <v>40000</v>
      </c>
      <c r="F60" s="146">
        <f t="shared" si="1"/>
        <v>40000</v>
      </c>
      <c r="G60" s="146"/>
    </row>
    <row r="61" spans="1:7" s="17" customFormat="1" ht="12.75">
      <c r="A61" s="4"/>
      <c r="B61" s="4"/>
      <c r="C61" s="5" t="s">
        <v>284</v>
      </c>
      <c r="D61" s="6" t="s">
        <v>285</v>
      </c>
      <c r="E61" s="146">
        <v>40000</v>
      </c>
      <c r="F61" s="146">
        <f t="shared" si="1"/>
        <v>40000</v>
      </c>
      <c r="G61" s="146"/>
    </row>
    <row r="62" spans="1:7" s="17" customFormat="1" ht="12.75">
      <c r="A62" s="4"/>
      <c r="B62" s="4"/>
      <c r="C62" s="5" t="s">
        <v>278</v>
      </c>
      <c r="D62" s="6" t="s">
        <v>279</v>
      </c>
      <c r="E62" s="146">
        <v>260000</v>
      </c>
      <c r="F62" s="146">
        <f t="shared" si="1"/>
        <v>260000</v>
      </c>
      <c r="G62" s="146"/>
    </row>
    <row r="63" spans="1:7" s="17" customFormat="1" ht="12.75">
      <c r="A63" s="4"/>
      <c r="B63" s="4"/>
      <c r="C63" s="5" t="s">
        <v>286</v>
      </c>
      <c r="D63" s="6" t="s">
        <v>287</v>
      </c>
      <c r="E63" s="146">
        <v>450</v>
      </c>
      <c r="F63" s="146">
        <f t="shared" si="1"/>
        <v>450</v>
      </c>
      <c r="G63" s="146"/>
    </row>
    <row r="64" spans="1:7" s="17" customFormat="1" ht="12.75">
      <c r="A64" s="4"/>
      <c r="B64" s="4"/>
      <c r="C64" s="5" t="s">
        <v>288</v>
      </c>
      <c r="D64" s="6" t="s">
        <v>289</v>
      </c>
      <c r="E64" s="146">
        <v>3500</v>
      </c>
      <c r="F64" s="146">
        <f t="shared" si="1"/>
        <v>3500</v>
      </c>
      <c r="G64" s="146"/>
    </row>
    <row r="65" spans="1:7" s="17" customFormat="1" ht="22.5">
      <c r="A65" s="4"/>
      <c r="B65" s="4"/>
      <c r="C65" s="5" t="s">
        <v>266</v>
      </c>
      <c r="D65" s="6" t="s">
        <v>267</v>
      </c>
      <c r="E65" s="146">
        <v>15000</v>
      </c>
      <c r="F65" s="146">
        <f t="shared" si="1"/>
        <v>15000</v>
      </c>
      <c r="G65" s="146"/>
    </row>
    <row r="66" spans="1:7" ht="33.75">
      <c r="A66" s="4"/>
      <c r="B66" s="1" t="s">
        <v>290</v>
      </c>
      <c r="C66" s="2"/>
      <c r="D66" s="3" t="s">
        <v>291</v>
      </c>
      <c r="E66" s="145">
        <f>SUBTOTAL(9,E67:E69)</f>
        <v>177000</v>
      </c>
      <c r="F66" s="145">
        <f>SUBTOTAL(9,F67:F69)</f>
        <v>177000</v>
      </c>
      <c r="G66" s="145">
        <f>SUBTOTAL(9,G67:G69)</f>
        <v>0</v>
      </c>
    </row>
    <row r="67" spans="1:7" ht="12.75">
      <c r="A67" s="4"/>
      <c r="B67" s="4"/>
      <c r="C67" s="5" t="s">
        <v>292</v>
      </c>
      <c r="D67" s="6" t="s">
        <v>293</v>
      </c>
      <c r="E67" s="146">
        <v>48000</v>
      </c>
      <c r="F67" s="146">
        <f>E67</f>
        <v>48000</v>
      </c>
      <c r="G67" s="146"/>
    </row>
    <row r="68" spans="1:7" ht="12.75">
      <c r="A68" s="4"/>
      <c r="B68" s="4"/>
      <c r="C68" s="5" t="s">
        <v>294</v>
      </c>
      <c r="D68" s="6" t="s">
        <v>295</v>
      </c>
      <c r="E68" s="146">
        <v>116000</v>
      </c>
      <c r="F68" s="146">
        <f>E68</f>
        <v>116000</v>
      </c>
      <c r="G68" s="146"/>
    </row>
    <row r="69" spans="1:7" ht="33.75">
      <c r="A69" s="4"/>
      <c r="B69" s="4"/>
      <c r="C69" s="5" t="s">
        <v>296</v>
      </c>
      <c r="D69" s="6" t="s">
        <v>297</v>
      </c>
      <c r="E69" s="146">
        <v>13000</v>
      </c>
      <c r="F69" s="146">
        <f>E69</f>
        <v>13000</v>
      </c>
      <c r="G69" s="146"/>
    </row>
    <row r="70" spans="1:7" ht="22.5">
      <c r="A70" s="4"/>
      <c r="B70" s="1" t="s">
        <v>298</v>
      </c>
      <c r="C70" s="2"/>
      <c r="D70" s="3" t="s">
        <v>299</v>
      </c>
      <c r="E70" s="145">
        <f>SUBTOTAL(9,E71:E72)</f>
        <v>4482989</v>
      </c>
      <c r="F70" s="145">
        <f>SUBTOTAL(9,F71:F72)</f>
        <v>4482989</v>
      </c>
      <c r="G70" s="145">
        <f>SUBTOTAL(9,G71:G72)</f>
        <v>0</v>
      </c>
    </row>
    <row r="71" spans="1:7" ht="12.75">
      <c r="A71" s="4"/>
      <c r="B71" s="4"/>
      <c r="C71" s="5" t="s">
        <v>300</v>
      </c>
      <c r="D71" s="6" t="s">
        <v>301</v>
      </c>
      <c r="E71" s="146">
        <v>4462989</v>
      </c>
      <c r="F71" s="146">
        <f>E71</f>
        <v>4462989</v>
      </c>
      <c r="G71" s="146"/>
    </row>
    <row r="72" spans="1:7" ht="12.75">
      <c r="A72" s="4"/>
      <c r="B72" s="4"/>
      <c r="C72" s="5" t="s">
        <v>302</v>
      </c>
      <c r="D72" s="6" t="s">
        <v>303</v>
      </c>
      <c r="E72" s="146">
        <v>20000</v>
      </c>
      <c r="F72" s="146">
        <f>E72</f>
        <v>20000</v>
      </c>
      <c r="G72" s="146"/>
    </row>
    <row r="73" spans="1:7" ht="15.75">
      <c r="A73" s="141" t="s">
        <v>116</v>
      </c>
      <c r="B73" s="142"/>
      <c r="C73" s="141"/>
      <c r="D73" s="143" t="s">
        <v>117</v>
      </c>
      <c r="E73" s="144">
        <f>SUBTOTAL(9,E74:E77)</f>
        <v>10434786</v>
      </c>
      <c r="F73" s="144">
        <f>SUBTOTAL(9,F74:F77)</f>
        <v>10434786</v>
      </c>
      <c r="G73" s="144">
        <f>SUBTOTAL(9,G74:G77)</f>
        <v>0</v>
      </c>
    </row>
    <row r="74" spans="1:7" ht="22.5">
      <c r="A74" s="4"/>
      <c r="B74" s="1" t="s">
        <v>304</v>
      </c>
      <c r="C74" s="2"/>
      <c r="D74" s="3" t="s">
        <v>305</v>
      </c>
      <c r="E74" s="145">
        <f>SUBTOTAL(9,E75)</f>
        <v>7074976</v>
      </c>
      <c r="F74" s="145">
        <f>SUBTOTAL(9,F75)</f>
        <v>7074976</v>
      </c>
      <c r="G74" s="145">
        <f>SUBTOTAL(9,G75)</f>
        <v>0</v>
      </c>
    </row>
    <row r="75" spans="1:7" ht="12.75">
      <c r="A75" s="4"/>
      <c r="B75" s="4"/>
      <c r="C75" s="5" t="s">
        <v>306</v>
      </c>
      <c r="D75" s="6" t="s">
        <v>307</v>
      </c>
      <c r="E75" s="146">
        <v>7074976</v>
      </c>
      <c r="F75" s="146">
        <f>E75</f>
        <v>7074976</v>
      </c>
      <c r="G75" s="146"/>
    </row>
    <row r="76" spans="1:7" ht="15.75">
      <c r="A76" s="4"/>
      <c r="B76" s="1" t="s">
        <v>308</v>
      </c>
      <c r="C76" s="2"/>
      <c r="D76" s="3" t="s">
        <v>309</v>
      </c>
      <c r="E76" s="145">
        <f>SUBTOTAL(9,E77)</f>
        <v>3359810</v>
      </c>
      <c r="F76" s="145">
        <f>SUBTOTAL(9,F77)</f>
        <v>3359810</v>
      </c>
      <c r="G76" s="145">
        <f>SUBTOTAL(9,G77)</f>
        <v>0</v>
      </c>
    </row>
    <row r="77" spans="1:7" ht="12.75">
      <c r="A77" s="4"/>
      <c r="B77" s="4"/>
      <c r="C77" s="5" t="s">
        <v>306</v>
      </c>
      <c r="D77" s="6" t="s">
        <v>307</v>
      </c>
      <c r="E77" s="146">
        <v>3359810</v>
      </c>
      <c r="F77" s="146">
        <f>E77</f>
        <v>3359810</v>
      </c>
      <c r="G77" s="146"/>
    </row>
    <row r="78" spans="1:7" ht="15.75">
      <c r="A78" s="141" t="s">
        <v>124</v>
      </c>
      <c r="B78" s="142"/>
      <c r="C78" s="141"/>
      <c r="D78" s="143" t="s">
        <v>125</v>
      </c>
      <c r="E78" s="144">
        <f>SUBTOTAL(9,E79:E84)</f>
        <v>21644</v>
      </c>
      <c r="F78" s="144">
        <f>SUBTOTAL(9,F79:F84)</f>
        <v>21644</v>
      </c>
      <c r="G78" s="144">
        <f>SUBTOTAL(9,G79:G84)</f>
        <v>0</v>
      </c>
    </row>
    <row r="79" spans="1:7" ht="15.75">
      <c r="A79" s="4"/>
      <c r="B79" s="1" t="s">
        <v>126</v>
      </c>
      <c r="C79" s="2"/>
      <c r="D79" s="3" t="s">
        <v>127</v>
      </c>
      <c r="E79" s="145">
        <f>SUBTOTAL(9,E80)</f>
        <v>900</v>
      </c>
      <c r="F79" s="145">
        <f>SUBTOTAL(9,F80)</f>
        <v>900</v>
      </c>
      <c r="G79" s="145">
        <f>SUBTOTAL(9,G80)</f>
        <v>0</v>
      </c>
    </row>
    <row r="80" spans="1:7" ht="12.75">
      <c r="A80" s="4"/>
      <c r="B80" s="4"/>
      <c r="C80" s="5" t="s">
        <v>260</v>
      </c>
      <c r="D80" s="6" t="s">
        <v>261</v>
      </c>
      <c r="E80" s="146">
        <v>900</v>
      </c>
      <c r="F80" s="146">
        <f>E80</f>
        <v>900</v>
      </c>
      <c r="G80" s="146"/>
    </row>
    <row r="81" spans="1:7" ht="15.75">
      <c r="A81" s="4"/>
      <c r="B81" s="1" t="s">
        <v>136</v>
      </c>
      <c r="C81" s="2"/>
      <c r="D81" s="3" t="s">
        <v>137</v>
      </c>
      <c r="E81" s="145">
        <f>SUBTOTAL(9,E82)</f>
        <v>450</v>
      </c>
      <c r="F81" s="145">
        <f>SUBTOTAL(9,F82)</f>
        <v>450</v>
      </c>
      <c r="G81" s="145">
        <f>SUBTOTAL(9,G82)</f>
        <v>0</v>
      </c>
    </row>
    <row r="82" spans="1:7" ht="12.75">
      <c r="A82" s="4"/>
      <c r="B82" s="4"/>
      <c r="C82" s="5" t="s">
        <v>260</v>
      </c>
      <c r="D82" s="6" t="s">
        <v>261</v>
      </c>
      <c r="E82" s="146">
        <v>450</v>
      </c>
      <c r="F82" s="146">
        <f>E82</f>
        <v>450</v>
      </c>
      <c r="G82" s="146"/>
    </row>
    <row r="83" spans="1:7" ht="15.75">
      <c r="A83" s="4"/>
      <c r="B83" s="1" t="s">
        <v>210</v>
      </c>
      <c r="C83" s="2"/>
      <c r="D83" s="3" t="s">
        <v>93</v>
      </c>
      <c r="E83" s="145">
        <f>SUBTOTAL(9,E84)</f>
        <v>20294</v>
      </c>
      <c r="F83" s="145">
        <f>SUBTOTAL(9,F84)</f>
        <v>20294</v>
      </c>
      <c r="G83" s="145">
        <f>SUBTOTAL(9,G84)</f>
        <v>0</v>
      </c>
    </row>
    <row r="84" spans="1:7" ht="33.75">
      <c r="A84" s="4"/>
      <c r="B84" s="4"/>
      <c r="C84" s="5" t="s">
        <v>310</v>
      </c>
      <c r="D84" s="6" t="s">
        <v>311</v>
      </c>
      <c r="E84" s="146">
        <v>20294</v>
      </c>
      <c r="F84" s="146">
        <f>E84</f>
        <v>20294</v>
      </c>
      <c r="G84" s="146"/>
    </row>
    <row r="85" spans="1:7" ht="15.75">
      <c r="A85" s="141" t="s">
        <v>150</v>
      </c>
      <c r="B85" s="142"/>
      <c r="C85" s="141"/>
      <c r="D85" s="143" t="s">
        <v>151</v>
      </c>
      <c r="E85" s="144">
        <f>SUBTOTAL(9,E86:E99)</f>
        <v>4025300</v>
      </c>
      <c r="F85" s="144">
        <f>SUBTOTAL(9,F86:F99)</f>
        <v>4025300</v>
      </c>
      <c r="G85" s="144">
        <f>SUBTOTAL(9,G86:G99)</f>
        <v>0</v>
      </c>
    </row>
    <row r="86" spans="1:7" ht="33.75">
      <c r="A86" s="4"/>
      <c r="B86" s="1" t="s">
        <v>152</v>
      </c>
      <c r="C86" s="2"/>
      <c r="D86" s="3" t="s">
        <v>153</v>
      </c>
      <c r="E86" s="145">
        <f>SUBTOTAL(9,E87:E88)</f>
        <v>3602000</v>
      </c>
      <c r="F86" s="145">
        <f>SUBTOTAL(9,F87:F88)</f>
        <v>3602000</v>
      </c>
      <c r="G86" s="145">
        <f>SUBTOTAL(9,G87:G88)</f>
        <v>0</v>
      </c>
    </row>
    <row r="87" spans="1:7" ht="45">
      <c r="A87" s="4"/>
      <c r="B87" s="4"/>
      <c r="C87" s="5" t="s">
        <v>256</v>
      </c>
      <c r="D87" s="6" t="s">
        <v>257</v>
      </c>
      <c r="E87" s="146">
        <v>3600000</v>
      </c>
      <c r="F87" s="146">
        <f>E87</f>
        <v>3600000</v>
      </c>
      <c r="G87" s="146"/>
    </row>
    <row r="88" spans="1:7" ht="33.75">
      <c r="A88" s="4"/>
      <c r="B88" s="4"/>
      <c r="C88" s="5" t="s">
        <v>258</v>
      </c>
      <c r="D88" s="6" t="s">
        <v>259</v>
      </c>
      <c r="E88" s="146">
        <v>2000</v>
      </c>
      <c r="F88" s="146">
        <f>E88</f>
        <v>2000</v>
      </c>
      <c r="G88" s="146"/>
    </row>
    <row r="89" spans="1:7" ht="33.75">
      <c r="A89" s="4"/>
      <c r="B89" s="1" t="s">
        <v>156</v>
      </c>
      <c r="C89" s="2"/>
      <c r="D89" s="3" t="s">
        <v>157</v>
      </c>
      <c r="E89" s="145">
        <f>SUBTOTAL(9,E90)</f>
        <v>15000</v>
      </c>
      <c r="F89" s="145">
        <f>SUBTOTAL(9,F90)</f>
        <v>15000</v>
      </c>
      <c r="G89" s="145">
        <f>SUBTOTAL(9,G90)</f>
        <v>0</v>
      </c>
    </row>
    <row r="90" spans="1:7" ht="45">
      <c r="A90" s="4"/>
      <c r="B90" s="4"/>
      <c r="C90" s="5" t="s">
        <v>256</v>
      </c>
      <c r="D90" s="6" t="s">
        <v>257</v>
      </c>
      <c r="E90" s="146">
        <v>15000</v>
      </c>
      <c r="F90" s="146">
        <f>E90</f>
        <v>15000</v>
      </c>
      <c r="G90" s="146"/>
    </row>
    <row r="91" spans="1:7" ht="22.5">
      <c r="A91" s="4"/>
      <c r="B91" s="1" t="s">
        <v>160</v>
      </c>
      <c r="C91" s="2"/>
      <c r="D91" s="3" t="s">
        <v>161</v>
      </c>
      <c r="E91" s="145">
        <f>SUBTOTAL(9,E92:E93)</f>
        <v>226000</v>
      </c>
      <c r="F91" s="145">
        <f>SUBTOTAL(9,F92:F93)</f>
        <v>226000</v>
      </c>
      <c r="G91" s="145">
        <f>SUBTOTAL(9,G92:G93)</f>
        <v>0</v>
      </c>
    </row>
    <row r="92" spans="1:7" ht="45">
      <c r="A92" s="4"/>
      <c r="B92" s="4"/>
      <c r="C92" s="5" t="s">
        <v>256</v>
      </c>
      <c r="D92" s="6" t="s">
        <v>257</v>
      </c>
      <c r="E92" s="146">
        <v>147000</v>
      </c>
      <c r="F92" s="146">
        <f>E92</f>
        <v>147000</v>
      </c>
      <c r="G92" s="146"/>
    </row>
    <row r="93" spans="1:7" ht="33.75">
      <c r="A93" s="4"/>
      <c r="B93" s="4"/>
      <c r="C93" s="5" t="s">
        <v>310</v>
      </c>
      <c r="D93" s="6" t="s">
        <v>311</v>
      </c>
      <c r="E93" s="146">
        <v>79000</v>
      </c>
      <c r="F93" s="146">
        <f>E93</f>
        <v>79000</v>
      </c>
      <c r="G93" s="146"/>
    </row>
    <row r="94" spans="1:7" ht="15.75">
      <c r="A94" s="4"/>
      <c r="B94" s="1" t="s">
        <v>168</v>
      </c>
      <c r="C94" s="2"/>
      <c r="D94" s="3" t="s">
        <v>169</v>
      </c>
      <c r="E94" s="145">
        <f>SUBTOTAL(9,E95)</f>
        <v>123800</v>
      </c>
      <c r="F94" s="145">
        <f>SUBTOTAL(9,F95)</f>
        <v>123800</v>
      </c>
      <c r="G94" s="145">
        <f>SUBTOTAL(9,G95)</f>
        <v>0</v>
      </c>
    </row>
    <row r="95" spans="1:7" ht="33.75">
      <c r="A95" s="4"/>
      <c r="B95" s="4"/>
      <c r="C95" s="5" t="s">
        <v>310</v>
      </c>
      <c r="D95" s="6" t="s">
        <v>311</v>
      </c>
      <c r="E95" s="146">
        <v>123800</v>
      </c>
      <c r="F95" s="146">
        <f>E95</f>
        <v>123800</v>
      </c>
      <c r="G95" s="146"/>
    </row>
    <row r="96" spans="1:7" ht="15.75">
      <c r="A96" s="4"/>
      <c r="B96" s="1" t="s">
        <v>170</v>
      </c>
      <c r="C96" s="2"/>
      <c r="D96" s="3" t="s">
        <v>171</v>
      </c>
      <c r="E96" s="145">
        <f>SUBTOTAL(9,E97)</f>
        <v>8500</v>
      </c>
      <c r="F96" s="145">
        <f>SUBTOTAL(9,F97)</f>
        <v>8500</v>
      </c>
      <c r="G96" s="145">
        <f>SUBTOTAL(9,G97)</f>
        <v>0</v>
      </c>
    </row>
    <row r="97" spans="1:7" ht="12.75">
      <c r="A97" s="4"/>
      <c r="B97" s="4"/>
      <c r="C97" s="5" t="s">
        <v>248</v>
      </c>
      <c r="D97" s="6" t="s">
        <v>249</v>
      </c>
      <c r="E97" s="146">
        <v>8500</v>
      </c>
      <c r="F97" s="146">
        <f>E97</f>
        <v>8500</v>
      </c>
      <c r="G97" s="146"/>
    </row>
    <row r="98" spans="1:7" ht="15.75">
      <c r="A98" s="4"/>
      <c r="B98" s="1" t="s">
        <v>172</v>
      </c>
      <c r="C98" s="2"/>
      <c r="D98" s="3" t="s">
        <v>93</v>
      </c>
      <c r="E98" s="145">
        <f>SUBTOTAL(9,E99)</f>
        <v>50000</v>
      </c>
      <c r="F98" s="145">
        <f>SUBTOTAL(9,F99)</f>
        <v>50000</v>
      </c>
      <c r="G98" s="145">
        <f>SUBTOTAL(9,G99)</f>
        <v>0</v>
      </c>
    </row>
    <row r="99" spans="1:7" ht="33.75">
      <c r="A99" s="4"/>
      <c r="B99" s="4"/>
      <c r="C99" s="5" t="s">
        <v>310</v>
      </c>
      <c r="D99" s="6" t="s">
        <v>311</v>
      </c>
      <c r="E99" s="146">
        <v>50000</v>
      </c>
      <c r="F99" s="146">
        <f>E99</f>
        <v>50000</v>
      </c>
      <c r="G99" s="146"/>
    </row>
    <row r="100" spans="1:7" ht="15.75">
      <c r="A100" s="141" t="s">
        <v>179</v>
      </c>
      <c r="B100" s="142"/>
      <c r="C100" s="141"/>
      <c r="D100" s="143" t="s">
        <v>180</v>
      </c>
      <c r="E100" s="144">
        <f>SUBTOTAL(9,E101:E103)</f>
        <v>96297</v>
      </c>
      <c r="F100" s="144">
        <f>SUBTOTAL(9,F101:F103)</f>
        <v>96297</v>
      </c>
      <c r="G100" s="144">
        <f>SUBTOTAL(9,G101:G103)</f>
        <v>0</v>
      </c>
    </row>
    <row r="101" spans="1:7" ht="15.75">
      <c r="A101" s="4"/>
      <c r="B101" s="1" t="s">
        <v>181</v>
      </c>
      <c r="C101" s="2"/>
      <c r="D101" s="3" t="s">
        <v>182</v>
      </c>
      <c r="E101" s="145">
        <f>SUBTOTAL(9,E102:E103)</f>
        <v>96297</v>
      </c>
      <c r="F101" s="145">
        <f>SUBTOTAL(9,F102:F103)</f>
        <v>96297</v>
      </c>
      <c r="G101" s="145">
        <f>SUBTOTAL(9,G102:G103)</f>
        <v>0</v>
      </c>
    </row>
    <row r="102" spans="1:7" ht="12.75">
      <c r="A102" s="4"/>
      <c r="B102" s="4"/>
      <c r="C102" s="5" t="s">
        <v>248</v>
      </c>
      <c r="D102" s="6" t="s">
        <v>249</v>
      </c>
      <c r="E102" s="146">
        <v>96247</v>
      </c>
      <c r="F102" s="146">
        <f>E102</f>
        <v>96247</v>
      </c>
      <c r="G102" s="146"/>
    </row>
    <row r="103" spans="1:7" ht="12.75">
      <c r="A103" s="4"/>
      <c r="B103" s="4"/>
      <c r="C103" s="5" t="s">
        <v>250</v>
      </c>
      <c r="D103" s="6" t="s">
        <v>251</v>
      </c>
      <c r="E103" s="146">
        <v>50</v>
      </c>
      <c r="F103" s="146">
        <f>E103</f>
        <v>50</v>
      </c>
      <c r="G103" s="146"/>
    </row>
    <row r="104" spans="1:7" ht="15.75">
      <c r="A104" s="141" t="s">
        <v>196</v>
      </c>
      <c r="B104" s="142"/>
      <c r="C104" s="141"/>
      <c r="D104" s="143" t="s">
        <v>197</v>
      </c>
      <c r="E104" s="144">
        <f>SUBTOTAL(9,E105:E108)</f>
        <v>22020</v>
      </c>
      <c r="F104" s="144">
        <f>SUBTOTAL(9,F105:F108)</f>
        <v>22020</v>
      </c>
      <c r="G104" s="144">
        <f>SUBTOTAL(9,G105:G107)</f>
        <v>0</v>
      </c>
    </row>
    <row r="105" spans="1:7" ht="15.75">
      <c r="A105" s="4"/>
      <c r="B105" s="1" t="s">
        <v>198</v>
      </c>
      <c r="C105" s="2"/>
      <c r="D105" s="3" t="s">
        <v>199</v>
      </c>
      <c r="E105" s="145">
        <f>SUBTOTAL(9,E106:E108)</f>
        <v>22020</v>
      </c>
      <c r="F105" s="145">
        <f>SUBTOTAL(9,F106:F108)</f>
        <v>22020</v>
      </c>
      <c r="G105" s="145">
        <f>SUBTOTAL(9,G106:G107)</f>
        <v>0</v>
      </c>
    </row>
    <row r="106" spans="1:7" ht="12.75">
      <c r="A106" s="4"/>
      <c r="B106" s="4"/>
      <c r="C106" s="5" t="s">
        <v>248</v>
      </c>
      <c r="D106" s="6" t="s">
        <v>249</v>
      </c>
      <c r="E106" s="146">
        <v>20000</v>
      </c>
      <c r="F106" s="146">
        <f>E106</f>
        <v>20000</v>
      </c>
      <c r="G106" s="146"/>
    </row>
    <row r="107" spans="1:7" ht="22.5">
      <c r="A107" s="4"/>
      <c r="B107" s="4"/>
      <c r="C107" s="5" t="s">
        <v>312</v>
      </c>
      <c r="D107" s="6" t="s">
        <v>313</v>
      </c>
      <c r="E107" s="146">
        <v>2000</v>
      </c>
      <c r="F107" s="146">
        <f>E107</f>
        <v>2000</v>
      </c>
      <c r="G107" s="146"/>
    </row>
    <row r="108" spans="1:7" ht="12.75">
      <c r="A108" s="4"/>
      <c r="B108" s="4"/>
      <c r="C108" s="5" t="s">
        <v>260</v>
      </c>
      <c r="D108" s="6" t="s">
        <v>261</v>
      </c>
      <c r="E108" s="146">
        <v>20</v>
      </c>
      <c r="F108" s="146">
        <f>E108</f>
        <v>20</v>
      </c>
      <c r="G108" s="146"/>
    </row>
    <row r="109" spans="1:7" s="18" customFormat="1" ht="19.5" customHeight="1">
      <c r="A109" s="259" t="s">
        <v>314</v>
      </c>
      <c r="B109" s="260"/>
      <c r="C109" s="260"/>
      <c r="D109" s="261"/>
      <c r="E109" s="220">
        <f>SUBTOTAL(9,E8:E108)</f>
        <v>26377599</v>
      </c>
      <c r="F109" s="220">
        <f>SUBTOTAL(9,F8:F108)</f>
        <v>22304474</v>
      </c>
      <c r="G109" s="221">
        <f>SUBTOTAL(9,G8:G108)</f>
        <v>4073125</v>
      </c>
    </row>
    <row r="110" spans="2:4" ht="12.75">
      <c r="B110" s="9"/>
      <c r="C110" s="9"/>
      <c r="D110" s="9"/>
    </row>
    <row r="111" spans="1:4" ht="12.75">
      <c r="A111" s="14"/>
      <c r="B111" s="9"/>
      <c r="C111" s="9"/>
      <c r="D111" s="9"/>
    </row>
    <row r="112" spans="2:4" ht="12.75">
      <c r="B112" s="19"/>
      <c r="C112" s="9"/>
      <c r="D112" s="9"/>
    </row>
    <row r="113" spans="2:7" ht="12.75">
      <c r="B113" s="9"/>
      <c r="C113" s="9"/>
      <c r="D113" s="9"/>
      <c r="F113" s="251"/>
      <c r="G113" s="251"/>
    </row>
    <row r="114" spans="2:4" ht="12.75">
      <c r="B114" s="9"/>
      <c r="C114" s="9"/>
      <c r="D114" s="9"/>
    </row>
    <row r="115" spans="2:4" ht="12.75">
      <c r="B115" s="9"/>
      <c r="C115" s="9"/>
      <c r="D115" s="9"/>
    </row>
    <row r="116" spans="2:4" ht="12.75">
      <c r="B116" s="9"/>
      <c r="C116" s="9"/>
      <c r="D116" s="9"/>
    </row>
    <row r="117" spans="2:4" ht="12.75">
      <c r="B117" s="9"/>
      <c r="C117" s="9"/>
      <c r="D117" s="9"/>
    </row>
    <row r="118" spans="2:4" ht="12.75">
      <c r="B118" s="9"/>
      <c r="C118" s="9"/>
      <c r="D118" s="9"/>
    </row>
    <row r="119" spans="2:4" ht="12.75">
      <c r="B119" s="9"/>
      <c r="C119" s="9"/>
      <c r="D119" s="9"/>
    </row>
    <row r="120" spans="2:4" ht="12.75">
      <c r="B120" s="9"/>
      <c r="C120" s="9"/>
      <c r="D120" s="9"/>
    </row>
    <row r="121" spans="2:4" ht="12.75">
      <c r="B121" s="9"/>
      <c r="C121" s="9"/>
      <c r="D121" s="9"/>
    </row>
    <row r="122" spans="2:4" ht="12.75">
      <c r="B122" s="9"/>
      <c r="C122" s="9"/>
      <c r="D122" s="9"/>
    </row>
    <row r="123" spans="2:4" ht="12.75">
      <c r="B123" s="9"/>
      <c r="C123" s="9"/>
      <c r="D123" s="9"/>
    </row>
    <row r="124" spans="2:4" ht="12.75">
      <c r="B124" s="9"/>
      <c r="C124" s="9"/>
      <c r="D124" s="9"/>
    </row>
    <row r="125" spans="2:4" ht="12.75">
      <c r="B125" s="9"/>
      <c r="C125" s="9"/>
      <c r="D125" s="9"/>
    </row>
    <row r="126" spans="2:4" ht="12.75">
      <c r="B126" s="9"/>
      <c r="C126" s="9"/>
      <c r="D126" s="9"/>
    </row>
    <row r="127" spans="2:4" ht="12.75">
      <c r="B127" s="9"/>
      <c r="C127" s="9"/>
      <c r="D127" s="9"/>
    </row>
    <row r="128" spans="2:4" ht="12.75">
      <c r="B128" s="9"/>
      <c r="C128" s="9"/>
      <c r="D128" s="9"/>
    </row>
    <row r="129" spans="2:4" ht="12.75">
      <c r="B129" s="9"/>
      <c r="C129" s="9"/>
      <c r="D129" s="9"/>
    </row>
    <row r="130" spans="2:4" ht="12.75">
      <c r="B130" s="9"/>
      <c r="C130" s="9"/>
      <c r="D130" s="9"/>
    </row>
    <row r="131" spans="2:4" ht="12.75">
      <c r="B131" s="9"/>
      <c r="C131" s="9"/>
      <c r="D131" s="9"/>
    </row>
    <row r="132" spans="2:4" ht="12.75">
      <c r="B132" s="9"/>
      <c r="C132" s="9"/>
      <c r="D132" s="9"/>
    </row>
    <row r="133" spans="2:4" ht="12.75">
      <c r="B133" s="9"/>
      <c r="C133" s="9"/>
      <c r="D133" s="9"/>
    </row>
    <row r="134" spans="2:4" ht="12.75">
      <c r="B134" s="9"/>
      <c r="C134" s="9"/>
      <c r="D134" s="9"/>
    </row>
    <row r="135" spans="2:4" ht="12.75">
      <c r="B135" s="9"/>
      <c r="C135" s="9"/>
      <c r="D135" s="9"/>
    </row>
    <row r="136" spans="2:4" ht="12.75">
      <c r="B136" s="9"/>
      <c r="C136" s="9"/>
      <c r="D136" s="9"/>
    </row>
    <row r="137" spans="2:4" ht="12.75">
      <c r="B137" s="9"/>
      <c r="C137" s="9"/>
      <c r="D137" s="9"/>
    </row>
    <row r="138" spans="2:4" ht="12.75">
      <c r="B138" s="9"/>
      <c r="C138" s="9"/>
      <c r="D138" s="9"/>
    </row>
    <row r="139" spans="2:4" ht="12.75">
      <c r="B139" s="9"/>
      <c r="C139" s="9"/>
      <c r="D139" s="9"/>
    </row>
    <row r="140" spans="2:4" ht="12.75">
      <c r="B140" s="9"/>
      <c r="C140" s="9"/>
      <c r="D140" s="9"/>
    </row>
    <row r="141" spans="2:4" ht="12.75">
      <c r="B141" s="9"/>
      <c r="C141" s="9"/>
      <c r="D141" s="9"/>
    </row>
    <row r="142" spans="2:4" ht="12.75">
      <c r="B142" s="9"/>
      <c r="C142" s="9"/>
      <c r="D142" s="9"/>
    </row>
    <row r="143" spans="2:4" ht="12.75">
      <c r="B143" s="9"/>
      <c r="C143" s="9"/>
      <c r="D143" s="9"/>
    </row>
  </sheetData>
  <sheetProtection/>
  <mergeCells count="9">
    <mergeCell ref="A1:G1"/>
    <mergeCell ref="E4:G4"/>
    <mergeCell ref="F5:G5"/>
    <mergeCell ref="E5:E6"/>
    <mergeCell ref="A109:D109"/>
    <mergeCell ref="A4:A6"/>
    <mergeCell ref="B4:B6"/>
    <mergeCell ref="C4:C6"/>
    <mergeCell ref="D4:D6"/>
  </mergeCells>
  <printOptions horizontalCentered="1"/>
  <pageMargins left="0.5905511811023623" right="0.5905511811023623" top="1.1811023622047245" bottom="0.7874015748031497" header="0.5118110236220472" footer="0.1968503937007874"/>
  <pageSetup fitToHeight="3" fitToWidth="1" horizontalDpi="300" verticalDpi="300" orientation="portrait" paperSize="9" scale="92" r:id="rId1"/>
  <headerFooter alignWithMargins="0">
    <oddHeader>&amp;R&amp;9Załącznik nr &amp;A
do Uchwały Nr XIV/105/2007
Rady Gminy Jedlnia Letnisko
z dnia 18.12.2007 roku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18" sqref="D17:D18"/>
    </sheetView>
  </sheetViews>
  <sheetFormatPr defaultColWidth="9.33203125" defaultRowHeight="12.75"/>
  <cols>
    <col min="1" max="1" width="6.16015625" style="13" customWidth="1"/>
    <col min="2" max="2" width="10.66015625" style="13" customWidth="1"/>
    <col min="3" max="3" width="12.83203125" style="13" customWidth="1"/>
    <col min="4" max="4" width="5.83203125" style="13" customWidth="1"/>
    <col min="5" max="5" width="51.16015625" style="13" customWidth="1"/>
    <col min="6" max="6" width="22.83203125" style="13" customWidth="1"/>
    <col min="7" max="16384" width="10.66015625" style="13" customWidth="1"/>
  </cols>
  <sheetData>
    <row r="1" spans="1:6" ht="48.75" customHeight="1">
      <c r="A1" s="359" t="s">
        <v>580</v>
      </c>
      <c r="B1" s="359"/>
      <c r="C1" s="359"/>
      <c r="D1" s="359"/>
      <c r="E1" s="359"/>
      <c r="F1" s="359"/>
    </row>
    <row r="2" spans="1:6" ht="19.5" customHeight="1">
      <c r="A2" s="85"/>
      <c r="B2" s="85"/>
      <c r="C2" s="85"/>
      <c r="D2" s="85"/>
      <c r="E2" s="84"/>
      <c r="F2" s="84"/>
    </row>
    <row r="3" spans="1:6" ht="19.5" customHeight="1">
      <c r="A3" s="85"/>
      <c r="B3" s="85"/>
      <c r="C3" s="85"/>
      <c r="D3" s="85"/>
      <c r="E3" s="31"/>
      <c r="F3" s="33" t="s">
        <v>225</v>
      </c>
    </row>
    <row r="4" spans="1:6" ht="19.5" customHeight="1">
      <c r="A4" s="34" t="s">
        <v>315</v>
      </c>
      <c r="B4" s="34" t="s">
        <v>0</v>
      </c>
      <c r="C4" s="34" t="s">
        <v>1</v>
      </c>
      <c r="D4" s="34" t="s">
        <v>234</v>
      </c>
      <c r="E4" s="34" t="s">
        <v>407</v>
      </c>
      <c r="F4" s="34" t="s">
        <v>398</v>
      </c>
    </row>
    <row r="5" spans="1:6" s="25" customFormat="1" ht="7.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</row>
    <row r="6" spans="1:6" ht="30" customHeight="1">
      <c r="A6" s="208">
        <v>1</v>
      </c>
      <c r="B6" s="208">
        <v>926</v>
      </c>
      <c r="C6" s="208">
        <v>92695</v>
      </c>
      <c r="D6" s="208">
        <v>2820</v>
      </c>
      <c r="E6" s="208" t="s">
        <v>408</v>
      </c>
      <c r="F6" s="224">
        <v>35000</v>
      </c>
    </row>
    <row r="7" spans="1:6" ht="30" customHeight="1" hidden="1">
      <c r="A7" s="225"/>
      <c r="B7" s="225"/>
      <c r="C7" s="225"/>
      <c r="D7" s="225"/>
      <c r="E7" s="225"/>
      <c r="F7" s="225"/>
    </row>
    <row r="8" spans="1:6" ht="30" customHeight="1" hidden="1">
      <c r="A8" s="225"/>
      <c r="B8" s="225"/>
      <c r="C8" s="225"/>
      <c r="D8" s="225"/>
      <c r="E8" s="225"/>
      <c r="F8" s="225"/>
    </row>
    <row r="9" spans="1:6" ht="30" customHeight="1" hidden="1">
      <c r="A9" s="226"/>
      <c r="B9" s="226"/>
      <c r="C9" s="226"/>
      <c r="D9" s="226"/>
      <c r="E9" s="226"/>
      <c r="F9" s="226"/>
    </row>
    <row r="10" spans="1:6" ht="30" customHeight="1">
      <c r="A10" s="259" t="s">
        <v>233</v>
      </c>
      <c r="B10" s="260"/>
      <c r="C10" s="260"/>
      <c r="D10" s="260"/>
      <c r="E10" s="261"/>
      <c r="F10" s="223">
        <f>F6</f>
        <v>35000</v>
      </c>
    </row>
    <row r="12" ht="12.75">
      <c r="A12" s="14"/>
    </row>
  </sheetData>
  <sheetProtection/>
  <mergeCells count="2">
    <mergeCell ref="A1:F1"/>
    <mergeCell ref="A10:E10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Nr XIV/105/2007
Rady Gminy Jedlnia Letnisko
z dnia 18.12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3" sqref="B3"/>
    </sheetView>
  </sheetViews>
  <sheetFormatPr defaultColWidth="9.33203125" defaultRowHeight="12.75"/>
  <cols>
    <col min="1" max="1" width="6.16015625" style="9" bestFit="1" customWidth="1"/>
    <col min="2" max="2" width="73.66015625" style="9" customWidth="1"/>
    <col min="3" max="3" width="20.66015625" style="9" customWidth="1"/>
    <col min="4" max="16384" width="10.66015625" style="9" customWidth="1"/>
  </cols>
  <sheetData>
    <row r="1" spans="1:10" ht="19.5" customHeight="1">
      <c r="A1" s="276" t="s">
        <v>581</v>
      </c>
      <c r="B1" s="276"/>
      <c r="C1" s="276"/>
      <c r="D1" s="15"/>
      <c r="E1" s="15"/>
      <c r="F1" s="15"/>
      <c r="G1" s="15"/>
      <c r="H1" s="15"/>
      <c r="I1" s="15"/>
      <c r="J1" s="15"/>
    </row>
    <row r="2" spans="1:7" ht="19.5" customHeight="1">
      <c r="A2" s="276" t="s">
        <v>399</v>
      </c>
      <c r="B2" s="276"/>
      <c r="C2" s="276"/>
      <c r="D2" s="15"/>
      <c r="E2" s="15"/>
      <c r="F2" s="15"/>
      <c r="G2" s="15"/>
    </row>
    <row r="3" spans="1:3" ht="12.75">
      <c r="A3" s="31"/>
      <c r="B3" s="31"/>
      <c r="C3" s="31"/>
    </row>
    <row r="4" spans="1:3" ht="12.75">
      <c r="A4" s="31"/>
      <c r="B4" s="31"/>
      <c r="C4" s="33" t="s">
        <v>225</v>
      </c>
    </row>
    <row r="5" spans="1:10" ht="19.5" customHeight="1">
      <c r="A5" s="34" t="s">
        <v>315</v>
      </c>
      <c r="B5" s="34" t="s">
        <v>378</v>
      </c>
      <c r="C5" s="34" t="s">
        <v>400</v>
      </c>
      <c r="D5" s="23"/>
      <c r="E5" s="23"/>
      <c r="F5" s="23"/>
      <c r="G5" s="23"/>
      <c r="H5" s="23"/>
      <c r="I5" s="24"/>
      <c r="J5" s="24"/>
    </row>
    <row r="6" spans="1:10" ht="19.5" customHeight="1">
      <c r="A6" s="227" t="s">
        <v>388</v>
      </c>
      <c r="B6" s="228" t="s">
        <v>401</v>
      </c>
      <c r="C6" s="229">
        <v>1100</v>
      </c>
      <c r="D6" s="23"/>
      <c r="E6" s="23"/>
      <c r="F6" s="23"/>
      <c r="G6" s="23"/>
      <c r="H6" s="23"/>
      <c r="I6" s="24"/>
      <c r="J6" s="24"/>
    </row>
    <row r="7" spans="1:10" ht="19.5" customHeight="1">
      <c r="A7" s="227" t="s">
        <v>392</v>
      </c>
      <c r="B7" s="228" t="s">
        <v>402</v>
      </c>
      <c r="C7" s="229">
        <f>C8</f>
        <v>6100</v>
      </c>
      <c r="D7" s="23"/>
      <c r="E7" s="23"/>
      <c r="F7" s="23"/>
      <c r="G7" s="23"/>
      <c r="H7" s="23"/>
      <c r="I7" s="24"/>
      <c r="J7" s="24"/>
    </row>
    <row r="8" spans="1:10" ht="19.5" customHeight="1">
      <c r="A8" s="230" t="s">
        <v>390</v>
      </c>
      <c r="B8" s="231" t="s">
        <v>414</v>
      </c>
      <c r="C8" s="232">
        <v>6100</v>
      </c>
      <c r="D8" s="23"/>
      <c r="E8" s="23"/>
      <c r="F8" s="23"/>
      <c r="G8" s="23"/>
      <c r="H8" s="23"/>
      <c r="I8" s="24"/>
      <c r="J8" s="24"/>
    </row>
    <row r="9" spans="1:10" ht="19.5" customHeight="1">
      <c r="A9" s="227" t="s">
        <v>393</v>
      </c>
      <c r="B9" s="228" t="s">
        <v>381</v>
      </c>
      <c r="C9" s="229">
        <f>C10</f>
        <v>6100</v>
      </c>
      <c r="D9" s="23"/>
      <c r="E9" s="23"/>
      <c r="F9" s="23"/>
      <c r="G9" s="23"/>
      <c r="H9" s="23"/>
      <c r="I9" s="24"/>
      <c r="J9" s="24"/>
    </row>
    <row r="10" spans="1:10" ht="19.5" customHeight="1">
      <c r="A10" s="207" t="s">
        <v>390</v>
      </c>
      <c r="B10" s="233" t="s">
        <v>218</v>
      </c>
      <c r="C10" s="234">
        <f>C11+C12</f>
        <v>6100</v>
      </c>
      <c r="D10" s="23"/>
      <c r="E10" s="23"/>
      <c r="F10" s="23"/>
      <c r="G10" s="23"/>
      <c r="H10" s="23"/>
      <c r="I10" s="24"/>
      <c r="J10" s="24"/>
    </row>
    <row r="11" spans="1:10" ht="15" customHeight="1">
      <c r="A11" s="210"/>
      <c r="B11" s="231" t="s">
        <v>415</v>
      </c>
      <c r="C11" s="235">
        <v>900</v>
      </c>
      <c r="D11" s="23"/>
      <c r="E11" s="23"/>
      <c r="F11" s="23"/>
      <c r="G11" s="23"/>
      <c r="H11" s="23"/>
      <c r="I11" s="24"/>
      <c r="J11" s="24"/>
    </row>
    <row r="12" spans="1:10" ht="15" customHeight="1">
      <c r="A12" s="210"/>
      <c r="B12" s="231" t="s">
        <v>416</v>
      </c>
      <c r="C12" s="235">
        <v>5200</v>
      </c>
      <c r="D12" s="23"/>
      <c r="E12" s="23"/>
      <c r="F12" s="23"/>
      <c r="G12" s="23"/>
      <c r="H12" s="23"/>
      <c r="I12" s="24"/>
      <c r="J12" s="24"/>
    </row>
    <row r="13" spans="1:10" ht="19.5" customHeight="1">
      <c r="A13" s="210" t="s">
        <v>391</v>
      </c>
      <c r="B13" s="236" t="s">
        <v>220</v>
      </c>
      <c r="C13" s="237">
        <v>0</v>
      </c>
      <c r="D13" s="23"/>
      <c r="E13" s="23"/>
      <c r="F13" s="23"/>
      <c r="G13" s="23"/>
      <c r="H13" s="23"/>
      <c r="I13" s="24"/>
      <c r="J13" s="24"/>
    </row>
    <row r="14" spans="1:10" ht="19.5" customHeight="1">
      <c r="A14" s="227" t="s">
        <v>403</v>
      </c>
      <c r="B14" s="228" t="s">
        <v>404</v>
      </c>
      <c r="C14" s="229">
        <f>C6+C7-C9</f>
        <v>1100</v>
      </c>
      <c r="D14" s="23"/>
      <c r="E14" s="23"/>
      <c r="F14" s="23"/>
      <c r="G14" s="23"/>
      <c r="H14" s="23"/>
      <c r="I14" s="24"/>
      <c r="J14" s="24"/>
    </row>
    <row r="15" spans="1:10" ht="15">
      <c r="A15" s="23"/>
      <c r="B15" s="23"/>
      <c r="C15" s="23"/>
      <c r="D15" s="23"/>
      <c r="E15" s="23"/>
      <c r="F15" s="23"/>
      <c r="G15" s="23"/>
      <c r="H15" s="23"/>
      <c r="I15" s="24"/>
      <c r="J15" s="24"/>
    </row>
    <row r="16" spans="1:10" ht="15">
      <c r="A16" s="23"/>
      <c r="B16" s="23"/>
      <c r="C16" s="23"/>
      <c r="D16" s="23"/>
      <c r="E16" s="23"/>
      <c r="F16" s="23"/>
      <c r="G16" s="23"/>
      <c r="H16" s="23"/>
      <c r="I16" s="24"/>
      <c r="J16" s="24"/>
    </row>
    <row r="17" spans="1:10" ht="15">
      <c r="A17" s="23"/>
      <c r="B17" s="23"/>
      <c r="C17" s="23"/>
      <c r="D17" s="23"/>
      <c r="E17" s="23"/>
      <c r="F17" s="23"/>
      <c r="G17" s="23"/>
      <c r="H17" s="23"/>
      <c r="I17" s="24"/>
      <c r="J17" s="24"/>
    </row>
    <row r="18" spans="1:10" ht="15">
      <c r="A18" s="23"/>
      <c r="B18" s="23"/>
      <c r="C18" s="23"/>
      <c r="D18" s="23"/>
      <c r="E18" s="23"/>
      <c r="F18" s="23"/>
      <c r="G18" s="23"/>
      <c r="H18" s="23"/>
      <c r="I18" s="24"/>
      <c r="J18" s="24"/>
    </row>
    <row r="19" spans="1:10" ht="15">
      <c r="A19" s="23"/>
      <c r="B19" s="23"/>
      <c r="C19" s="23"/>
      <c r="D19" s="23"/>
      <c r="E19" s="23"/>
      <c r="F19" s="23"/>
      <c r="G19" s="23"/>
      <c r="H19" s="23"/>
      <c r="I19" s="24"/>
      <c r="J19" s="24"/>
    </row>
    <row r="20" spans="1:10" ht="15">
      <c r="A20" s="23"/>
      <c r="B20" s="23"/>
      <c r="C20" s="23"/>
      <c r="D20" s="23"/>
      <c r="E20" s="23"/>
      <c r="F20" s="23"/>
      <c r="G20" s="23"/>
      <c r="H20" s="23"/>
      <c r="I20" s="24"/>
      <c r="J20" s="24"/>
    </row>
    <row r="21" spans="1:10" ht="1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">
      <c r="A24" s="24"/>
      <c r="B24" s="24"/>
      <c r="C24" s="24"/>
      <c r="D24" s="24"/>
      <c r="E24" s="24"/>
      <c r="F24" s="24"/>
      <c r="G24" s="24"/>
      <c r="H24" s="24"/>
      <c r="I24" s="24"/>
      <c r="J24" s="24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do Uchwały Nr XIV/105/2007
Rady Gminy Jedlnia Letnisko
z dnia 18.12. 2007 roku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workbookViewId="0" topLeftCell="A1">
      <selection activeCell="B9" sqref="B9"/>
    </sheetView>
  </sheetViews>
  <sheetFormatPr defaultColWidth="9.33203125" defaultRowHeight="12.75"/>
  <cols>
    <col min="1" max="1" width="7.33203125" style="85" customWidth="1"/>
    <col min="2" max="2" width="61.5" style="85" customWidth="1"/>
    <col min="3" max="3" width="13.5" style="85" customWidth="1"/>
    <col min="4" max="4" width="14.16015625" style="85" customWidth="1"/>
    <col min="5" max="5" width="12.5" style="85" customWidth="1"/>
    <col min="6" max="9" width="11.83203125" style="85" customWidth="1"/>
    <col min="10" max="10" width="11.83203125" style="85" bestFit="1" customWidth="1"/>
    <col min="11" max="16384" width="10.66015625" style="85" customWidth="1"/>
  </cols>
  <sheetData>
    <row r="1" spans="1:9" ht="18.75">
      <c r="A1" s="276" t="s">
        <v>586</v>
      </c>
      <c r="B1" s="276"/>
      <c r="C1" s="276"/>
      <c r="D1" s="276"/>
      <c r="E1" s="276"/>
      <c r="F1" s="276"/>
      <c r="G1" s="276"/>
      <c r="H1" s="276"/>
      <c r="I1" s="276"/>
    </row>
    <row r="2" spans="1:9" ht="9" customHeight="1">
      <c r="A2" s="84"/>
      <c r="B2" s="84"/>
      <c r="C2" s="84"/>
      <c r="D2" s="84"/>
      <c r="E2" s="84"/>
      <c r="F2" s="84"/>
      <c r="G2" s="84"/>
      <c r="H2" s="84"/>
      <c r="I2" s="84"/>
    </row>
    <row r="3" ht="12.75">
      <c r="I3" s="366" t="s">
        <v>225</v>
      </c>
    </row>
    <row r="4" spans="1:10" s="87" customFormat="1" ht="35.25" customHeight="1">
      <c r="A4" s="272" t="s">
        <v>315</v>
      </c>
      <c r="B4" s="272" t="s">
        <v>378</v>
      </c>
      <c r="C4" s="364" t="s">
        <v>587</v>
      </c>
      <c r="D4" s="259" t="s">
        <v>588</v>
      </c>
      <c r="E4" s="260"/>
      <c r="F4" s="260"/>
      <c r="G4" s="260"/>
      <c r="H4" s="260"/>
      <c r="I4" s="260"/>
      <c r="J4" s="260"/>
    </row>
    <row r="5" spans="1:10" s="87" customFormat="1" ht="23.25" customHeight="1">
      <c r="A5" s="272"/>
      <c r="B5" s="272"/>
      <c r="C5" s="365"/>
      <c r="D5" s="35">
        <v>2008</v>
      </c>
      <c r="E5" s="35">
        <v>2009</v>
      </c>
      <c r="F5" s="35">
        <v>2010</v>
      </c>
      <c r="G5" s="35">
        <v>2011</v>
      </c>
      <c r="H5" s="35">
        <v>2012</v>
      </c>
      <c r="I5" s="35">
        <v>2013</v>
      </c>
      <c r="J5" s="35">
        <v>2014</v>
      </c>
    </row>
    <row r="6" spans="1:10" s="368" customFormat="1" ht="8.25">
      <c r="A6" s="367">
        <v>1</v>
      </c>
      <c r="B6" s="367">
        <v>2</v>
      </c>
      <c r="C6" s="367">
        <v>3</v>
      </c>
      <c r="D6" s="367">
        <v>4</v>
      </c>
      <c r="E6" s="367">
        <v>5</v>
      </c>
      <c r="F6" s="367">
        <v>6</v>
      </c>
      <c r="G6" s="367">
        <v>7</v>
      </c>
      <c r="H6" s="367">
        <v>8</v>
      </c>
      <c r="I6" s="367">
        <v>9</v>
      </c>
      <c r="J6" s="367">
        <v>10</v>
      </c>
    </row>
    <row r="7" spans="1:10" s="87" customFormat="1" ht="19.5" customHeight="1">
      <c r="A7" s="369" t="s">
        <v>390</v>
      </c>
      <c r="B7" s="370" t="s">
        <v>628</v>
      </c>
      <c r="C7" s="49">
        <f aca="true" t="shared" si="0" ref="C7:J7">C8+C12+C17</f>
        <v>4695875</v>
      </c>
      <c r="D7" s="49">
        <f t="shared" si="0"/>
        <v>8255875</v>
      </c>
      <c r="E7" s="49">
        <f t="shared" si="0"/>
        <v>9700661</v>
      </c>
      <c r="F7" s="49">
        <f t="shared" si="0"/>
        <v>7751946</v>
      </c>
      <c r="G7" s="49">
        <f t="shared" si="0"/>
        <v>6012720</v>
      </c>
      <c r="H7" s="49">
        <f t="shared" si="0"/>
        <v>4400000</v>
      </c>
      <c r="I7" s="49">
        <f t="shared" si="0"/>
        <v>2800000</v>
      </c>
      <c r="J7" s="49">
        <f t="shared" si="0"/>
        <v>800000</v>
      </c>
    </row>
    <row r="8" spans="1:10" ht="25.5" customHeight="1">
      <c r="A8" s="371" t="s">
        <v>336</v>
      </c>
      <c r="B8" s="372" t="s">
        <v>589</v>
      </c>
      <c r="C8" s="373">
        <f aca="true" t="shared" si="1" ref="C8:J8">SUM(C9:C11)</f>
        <v>4695875</v>
      </c>
      <c r="D8" s="373">
        <f t="shared" si="1"/>
        <v>4695875</v>
      </c>
      <c r="E8" s="373">
        <f t="shared" si="1"/>
        <v>6400661</v>
      </c>
      <c r="F8" s="373">
        <f t="shared" si="1"/>
        <v>7751946</v>
      </c>
      <c r="G8" s="373">
        <f t="shared" si="1"/>
        <v>6012720</v>
      </c>
      <c r="H8" s="373">
        <f t="shared" si="1"/>
        <v>4400000</v>
      </c>
      <c r="I8" s="373">
        <f t="shared" si="1"/>
        <v>2800000</v>
      </c>
      <c r="J8" s="373">
        <f t="shared" si="1"/>
        <v>800000</v>
      </c>
    </row>
    <row r="9" spans="1:10" ht="15" customHeight="1">
      <c r="A9" s="374" t="s">
        <v>590</v>
      </c>
      <c r="B9" s="375" t="s">
        <v>591</v>
      </c>
      <c r="C9" s="373">
        <v>2526019</v>
      </c>
      <c r="D9" s="373">
        <v>2526019</v>
      </c>
      <c r="E9" s="373">
        <v>1860765</v>
      </c>
      <c r="F9" s="373">
        <v>901946</v>
      </c>
      <c r="G9" s="373">
        <v>362720</v>
      </c>
      <c r="H9" s="373">
        <v>0</v>
      </c>
      <c r="I9" s="373">
        <v>0</v>
      </c>
      <c r="J9" s="376">
        <v>0</v>
      </c>
    </row>
    <row r="10" spans="1:10" ht="15" customHeight="1">
      <c r="A10" s="374" t="s">
        <v>592</v>
      </c>
      <c r="B10" s="375" t="s">
        <v>593</v>
      </c>
      <c r="C10" s="373">
        <v>1969856</v>
      </c>
      <c r="D10" s="373">
        <v>1969856</v>
      </c>
      <c r="E10" s="373">
        <v>1839896</v>
      </c>
      <c r="F10" s="373">
        <v>850000</v>
      </c>
      <c r="G10" s="373">
        <v>250000</v>
      </c>
      <c r="H10" s="373"/>
      <c r="I10" s="373"/>
      <c r="J10" s="376"/>
    </row>
    <row r="11" spans="1:10" ht="15" customHeight="1">
      <c r="A11" s="374" t="s">
        <v>594</v>
      </c>
      <c r="B11" s="375" t="s">
        <v>595</v>
      </c>
      <c r="C11" s="373">
        <v>200000</v>
      </c>
      <c r="D11" s="373">
        <v>200000</v>
      </c>
      <c r="E11" s="373">
        <v>2700000</v>
      </c>
      <c r="F11" s="373">
        <v>6000000</v>
      </c>
      <c r="G11" s="373">
        <v>5400000</v>
      </c>
      <c r="H11" s="373">
        <v>4400000</v>
      </c>
      <c r="I11" s="373">
        <v>2800000</v>
      </c>
      <c r="J11" s="377">
        <v>800000</v>
      </c>
    </row>
    <row r="12" spans="1:10" ht="15" customHeight="1">
      <c r="A12" s="371" t="s">
        <v>351</v>
      </c>
      <c r="B12" s="372" t="s">
        <v>596</v>
      </c>
      <c r="C12" s="373">
        <f aca="true" t="shared" si="2" ref="C12:I12">SUM(C13:C16)</f>
        <v>0</v>
      </c>
      <c r="D12" s="373">
        <f t="shared" si="2"/>
        <v>3560000</v>
      </c>
      <c r="E12" s="373">
        <f t="shared" si="2"/>
        <v>3300000</v>
      </c>
      <c r="F12" s="373">
        <f t="shared" si="2"/>
        <v>0</v>
      </c>
      <c r="G12" s="373">
        <f t="shared" si="2"/>
        <v>0</v>
      </c>
      <c r="H12" s="373">
        <f t="shared" si="2"/>
        <v>0</v>
      </c>
      <c r="I12" s="373">
        <f t="shared" si="2"/>
        <v>0</v>
      </c>
      <c r="J12" s="376"/>
    </row>
    <row r="13" spans="1:10" ht="15" customHeight="1">
      <c r="A13" s="374" t="s">
        <v>597</v>
      </c>
      <c r="B13" s="375" t="s">
        <v>598</v>
      </c>
      <c r="C13" s="373"/>
      <c r="D13" s="373">
        <v>310000</v>
      </c>
      <c r="E13" s="378"/>
      <c r="F13" s="378"/>
      <c r="G13" s="378"/>
      <c r="H13" s="378"/>
      <c r="I13" s="378"/>
      <c r="J13" s="376"/>
    </row>
    <row r="14" spans="1:10" ht="15" customHeight="1">
      <c r="A14" s="374" t="s">
        <v>599</v>
      </c>
      <c r="B14" s="375" t="s">
        <v>600</v>
      </c>
      <c r="C14" s="373"/>
      <c r="D14" s="373">
        <v>750000</v>
      </c>
      <c r="E14" s="378"/>
      <c r="F14" s="378"/>
      <c r="G14" s="378"/>
      <c r="H14" s="378"/>
      <c r="I14" s="378"/>
      <c r="J14" s="376"/>
    </row>
    <row r="15" spans="1:10" ht="15" customHeight="1">
      <c r="A15" s="374"/>
      <c r="B15" s="379" t="s">
        <v>601</v>
      </c>
      <c r="C15" s="373"/>
      <c r="D15" s="373"/>
      <c r="E15" s="378"/>
      <c r="F15" s="378"/>
      <c r="G15" s="378"/>
      <c r="H15" s="378"/>
      <c r="I15" s="378"/>
      <c r="J15" s="376"/>
    </row>
    <row r="16" spans="1:10" ht="15" customHeight="1">
      <c r="A16" s="374" t="s">
        <v>602</v>
      </c>
      <c r="B16" s="375" t="s">
        <v>331</v>
      </c>
      <c r="C16" s="373"/>
      <c r="D16" s="373">
        <v>2500000</v>
      </c>
      <c r="E16" s="373">
        <v>3300000</v>
      </c>
      <c r="F16" s="378"/>
      <c r="G16" s="378"/>
      <c r="H16" s="378"/>
      <c r="I16" s="378"/>
      <c r="J16" s="376"/>
    </row>
    <row r="17" spans="1:10" ht="15" customHeight="1">
      <c r="A17" s="371" t="s">
        <v>358</v>
      </c>
      <c r="B17" s="372" t="s">
        <v>603</v>
      </c>
      <c r="C17" s="380">
        <f aca="true" t="shared" si="3" ref="C17:J17">SUM(C18:C19)</f>
        <v>0</v>
      </c>
      <c r="D17" s="380">
        <f t="shared" si="3"/>
        <v>0</v>
      </c>
      <c r="E17" s="381">
        <f t="shared" si="3"/>
        <v>0</v>
      </c>
      <c r="F17" s="381">
        <f t="shared" si="3"/>
        <v>0</v>
      </c>
      <c r="G17" s="381">
        <f t="shared" si="3"/>
        <v>0</v>
      </c>
      <c r="H17" s="381">
        <f t="shared" si="3"/>
        <v>0</v>
      </c>
      <c r="I17" s="381">
        <f t="shared" si="3"/>
        <v>0</v>
      </c>
      <c r="J17" s="382">
        <f t="shared" si="3"/>
        <v>0</v>
      </c>
    </row>
    <row r="18" spans="1:10" ht="15" customHeight="1">
      <c r="A18" s="374" t="s">
        <v>604</v>
      </c>
      <c r="B18" s="383" t="s">
        <v>605</v>
      </c>
      <c r="C18" s="384"/>
      <c r="D18" s="384"/>
      <c r="E18" s="385"/>
      <c r="F18" s="385"/>
      <c r="G18" s="385"/>
      <c r="H18" s="385"/>
      <c r="I18" s="385"/>
      <c r="J18" s="376"/>
    </row>
    <row r="19" spans="1:10" ht="15" customHeight="1">
      <c r="A19" s="374" t="s">
        <v>606</v>
      </c>
      <c r="B19" s="383" t="s">
        <v>607</v>
      </c>
      <c r="C19" s="384"/>
      <c r="D19" s="384"/>
      <c r="E19" s="385"/>
      <c r="F19" s="385"/>
      <c r="G19" s="385"/>
      <c r="H19" s="385"/>
      <c r="I19" s="385"/>
      <c r="J19" s="376"/>
    </row>
    <row r="20" spans="1:10" s="87" customFormat="1" ht="22.5" customHeight="1">
      <c r="A20" s="369">
        <v>2</v>
      </c>
      <c r="B20" s="370" t="s">
        <v>608</v>
      </c>
      <c r="C20" s="49"/>
      <c r="D20" s="49">
        <f aca="true" t="shared" si="4" ref="D20:J20">D21+D25+D26</f>
        <v>2053996</v>
      </c>
      <c r="E20" s="49">
        <f t="shared" si="4"/>
        <v>2286379</v>
      </c>
      <c r="F20" s="49">
        <f t="shared" si="4"/>
        <v>2085175</v>
      </c>
      <c r="G20" s="49">
        <f t="shared" si="4"/>
        <v>1887606</v>
      </c>
      <c r="H20" s="49">
        <f t="shared" si="4"/>
        <v>1793829</v>
      </c>
      <c r="I20" s="49">
        <f t="shared" si="4"/>
        <v>2096494</v>
      </c>
      <c r="J20" s="49">
        <f t="shared" si="4"/>
        <v>821798</v>
      </c>
    </row>
    <row r="21" spans="1:10" s="87" customFormat="1" ht="15" customHeight="1">
      <c r="A21" s="369" t="s">
        <v>609</v>
      </c>
      <c r="B21" s="370" t="s">
        <v>610</v>
      </c>
      <c r="C21" s="49">
        <f aca="true" t="shared" si="5" ref="C21:J21">SUM(C22:C24)</f>
        <v>1107540</v>
      </c>
      <c r="D21" s="49">
        <f t="shared" si="5"/>
        <v>1855214</v>
      </c>
      <c r="E21" s="49">
        <f t="shared" si="5"/>
        <v>1948715</v>
      </c>
      <c r="F21" s="49">
        <f t="shared" si="5"/>
        <v>1739226</v>
      </c>
      <c r="G21" s="49">
        <f t="shared" si="5"/>
        <v>1612720</v>
      </c>
      <c r="H21" s="49">
        <f t="shared" si="5"/>
        <v>1600000</v>
      </c>
      <c r="I21" s="49">
        <f t="shared" si="5"/>
        <v>2000000</v>
      </c>
      <c r="J21" s="49">
        <f t="shared" si="5"/>
        <v>800000</v>
      </c>
    </row>
    <row r="22" spans="1:10" ht="15" customHeight="1">
      <c r="A22" s="374" t="s">
        <v>611</v>
      </c>
      <c r="B22" s="375" t="s">
        <v>612</v>
      </c>
      <c r="C22" s="373">
        <v>1107540</v>
      </c>
      <c r="D22" s="373">
        <v>1855214</v>
      </c>
      <c r="E22" s="373">
        <v>1948715</v>
      </c>
      <c r="F22" s="373">
        <v>1139226</v>
      </c>
      <c r="G22" s="373">
        <v>612720</v>
      </c>
      <c r="H22" s="373">
        <v>0</v>
      </c>
      <c r="I22" s="373">
        <v>0</v>
      </c>
      <c r="J22" s="376">
        <v>0</v>
      </c>
    </row>
    <row r="23" spans="1:10" ht="15" customHeight="1">
      <c r="A23" s="374" t="s">
        <v>613</v>
      </c>
      <c r="B23" s="375" t="s">
        <v>614</v>
      </c>
      <c r="C23" s="373"/>
      <c r="D23" s="386"/>
      <c r="E23" s="387"/>
      <c r="F23" s="373">
        <v>600000</v>
      </c>
      <c r="G23" s="373">
        <v>1000000</v>
      </c>
      <c r="H23" s="373">
        <v>1600000</v>
      </c>
      <c r="I23" s="373">
        <v>2000000</v>
      </c>
      <c r="J23" s="377">
        <v>800000</v>
      </c>
    </row>
    <row r="24" spans="1:10" ht="15" customHeight="1">
      <c r="A24" s="374" t="s">
        <v>615</v>
      </c>
      <c r="B24" s="375" t="s">
        <v>616</v>
      </c>
      <c r="C24" s="373"/>
      <c r="D24" s="386"/>
      <c r="E24" s="387"/>
      <c r="F24" s="387"/>
      <c r="G24" s="387"/>
      <c r="H24" s="387"/>
      <c r="I24" s="387"/>
      <c r="J24" s="376"/>
    </row>
    <row r="25" spans="1:10" ht="15" customHeight="1">
      <c r="A25" s="371" t="s">
        <v>617</v>
      </c>
      <c r="B25" s="372" t="s">
        <v>618</v>
      </c>
      <c r="C25" s="373"/>
      <c r="D25" s="386"/>
      <c r="E25" s="387"/>
      <c r="F25" s="387"/>
      <c r="G25" s="387"/>
      <c r="H25" s="387"/>
      <c r="I25" s="387"/>
      <c r="J25" s="376"/>
    </row>
    <row r="26" spans="1:10" s="88" customFormat="1" ht="14.25" customHeight="1">
      <c r="A26" s="371" t="s">
        <v>619</v>
      </c>
      <c r="B26" s="372" t="s">
        <v>620</v>
      </c>
      <c r="C26" s="388">
        <v>157300</v>
      </c>
      <c r="D26" s="388">
        <v>198782</v>
      </c>
      <c r="E26" s="388">
        <v>337664</v>
      </c>
      <c r="F26" s="388">
        <v>345949</v>
      </c>
      <c r="G26" s="388">
        <v>274886</v>
      </c>
      <c r="H26" s="388">
        <v>193829</v>
      </c>
      <c r="I26" s="388">
        <v>96494</v>
      </c>
      <c r="J26" s="389">
        <v>21798</v>
      </c>
    </row>
    <row r="27" spans="1:10" s="88" customFormat="1" ht="14.25" customHeight="1">
      <c r="A27" s="371" t="s">
        <v>438</v>
      </c>
      <c r="B27" s="372" t="s">
        <v>629</v>
      </c>
      <c r="C27" s="388"/>
      <c r="D27" s="390">
        <f aca="true" t="shared" si="6" ref="D27:J27">D7-D21-D25</f>
        <v>6400661</v>
      </c>
      <c r="E27" s="390">
        <f t="shared" si="6"/>
        <v>7751946</v>
      </c>
      <c r="F27" s="390">
        <f t="shared" si="6"/>
        <v>6012720</v>
      </c>
      <c r="G27" s="390">
        <f t="shared" si="6"/>
        <v>4400000</v>
      </c>
      <c r="H27" s="390">
        <f t="shared" si="6"/>
        <v>2800000</v>
      </c>
      <c r="I27" s="390">
        <f t="shared" si="6"/>
        <v>800000</v>
      </c>
      <c r="J27" s="390">
        <f t="shared" si="6"/>
        <v>0</v>
      </c>
    </row>
    <row r="28" spans="1:10" s="87" customFormat="1" ht="22.5" customHeight="1">
      <c r="A28" s="369" t="s">
        <v>439</v>
      </c>
      <c r="B28" s="370" t="s">
        <v>621</v>
      </c>
      <c r="C28" s="49">
        <v>22922804</v>
      </c>
      <c r="D28" s="49">
        <v>26377599</v>
      </c>
      <c r="E28" s="49">
        <v>23310427</v>
      </c>
      <c r="F28" s="49">
        <v>23543531</v>
      </c>
      <c r="G28" s="49">
        <v>23778966</v>
      </c>
      <c r="H28" s="49">
        <v>24016756</v>
      </c>
      <c r="I28" s="49">
        <v>24256924</v>
      </c>
      <c r="J28" s="377">
        <v>24499493</v>
      </c>
    </row>
    <row r="29" spans="1:10" s="53" customFormat="1" ht="22.5" customHeight="1">
      <c r="A29" s="369" t="s">
        <v>440</v>
      </c>
      <c r="B29" s="370" t="s">
        <v>622</v>
      </c>
      <c r="C29" s="49">
        <v>23689262</v>
      </c>
      <c r="D29" s="391">
        <v>28082385</v>
      </c>
      <c r="E29" s="49">
        <v>24119928</v>
      </c>
      <c r="F29" s="49">
        <v>21910590</v>
      </c>
      <c r="G29" s="49">
        <v>22604492</v>
      </c>
      <c r="H29" s="49">
        <v>22978309</v>
      </c>
      <c r="I29" s="49">
        <v>23208092</v>
      </c>
      <c r="J29" s="377">
        <v>23440172</v>
      </c>
    </row>
    <row r="30" spans="1:10" s="53" customFormat="1" ht="22.5" customHeight="1">
      <c r="A30" s="369" t="s">
        <v>441</v>
      </c>
      <c r="B30" s="370" t="s">
        <v>623</v>
      </c>
      <c r="C30" s="49">
        <f aca="true" t="shared" si="7" ref="C30:J30">(C28-C29)</f>
        <v>-766458</v>
      </c>
      <c r="D30" s="49">
        <f t="shared" si="7"/>
        <v>-1704786</v>
      </c>
      <c r="E30" s="49">
        <f t="shared" si="7"/>
        <v>-809501</v>
      </c>
      <c r="F30" s="49">
        <f t="shared" si="7"/>
        <v>1632941</v>
      </c>
      <c r="G30" s="49">
        <f t="shared" si="7"/>
        <v>1174474</v>
      </c>
      <c r="H30" s="49">
        <f t="shared" si="7"/>
        <v>1038447</v>
      </c>
      <c r="I30" s="49">
        <f t="shared" si="7"/>
        <v>1048832</v>
      </c>
      <c r="J30" s="49">
        <f t="shared" si="7"/>
        <v>1059321</v>
      </c>
    </row>
    <row r="31" spans="1:10" s="87" customFormat="1" ht="22.5" customHeight="1">
      <c r="A31" s="369" t="s">
        <v>442</v>
      </c>
      <c r="B31" s="370" t="s">
        <v>624</v>
      </c>
      <c r="C31" s="392"/>
      <c r="D31" s="392"/>
      <c r="E31" s="392"/>
      <c r="F31" s="392"/>
      <c r="G31" s="392"/>
      <c r="H31" s="392"/>
      <c r="I31" s="392"/>
      <c r="J31" s="376"/>
    </row>
    <row r="32" spans="1:10" ht="15" customHeight="1">
      <c r="A32" s="371" t="s">
        <v>371</v>
      </c>
      <c r="B32" s="393" t="s">
        <v>630</v>
      </c>
      <c r="C32" s="394">
        <f>(C7-C22-C23-C25)/C28</f>
        <v>0.15653996779800586</v>
      </c>
      <c r="D32" s="394">
        <f>(D7-D22-D23-D25)/D28</f>
        <v>0.24265517873707915</v>
      </c>
      <c r="E32" s="394">
        <f aca="true" t="shared" si="8" ref="E32:J32">(E7-E21-E25)/E28</f>
        <v>0.3325527241521573</v>
      </c>
      <c r="F32" s="394">
        <f t="shared" si="8"/>
        <v>0.2553873503511432</v>
      </c>
      <c r="G32" s="394">
        <f t="shared" si="8"/>
        <v>0.18503748228581512</v>
      </c>
      <c r="H32" s="394">
        <f t="shared" si="8"/>
        <v>0.11658527071682787</v>
      </c>
      <c r="I32" s="394">
        <f t="shared" si="8"/>
        <v>0.032980274003414446</v>
      </c>
      <c r="J32" s="392">
        <f t="shared" si="8"/>
        <v>0</v>
      </c>
    </row>
    <row r="33" spans="1:10" ht="28.5" customHeight="1">
      <c r="A33" s="371" t="s">
        <v>625</v>
      </c>
      <c r="B33" s="393" t="s">
        <v>631</v>
      </c>
      <c r="C33" s="394">
        <f aca="true" t="shared" si="9" ref="C33:J33">(C8+C12-C22-C23)/C28</f>
        <v>0.15653996779800586</v>
      </c>
      <c r="D33" s="394">
        <f t="shared" si="9"/>
        <v>0.24265517873707915</v>
      </c>
      <c r="E33" s="394">
        <f t="shared" si="9"/>
        <v>0.3325527241521573</v>
      </c>
      <c r="F33" s="394">
        <f t="shared" si="9"/>
        <v>0.2553873503511432</v>
      </c>
      <c r="G33" s="394">
        <f t="shared" si="9"/>
        <v>0.18503748228581512</v>
      </c>
      <c r="H33" s="394">
        <f t="shared" si="9"/>
        <v>0.11658527071682787</v>
      </c>
      <c r="I33" s="394">
        <f t="shared" si="9"/>
        <v>0.032980274003414446</v>
      </c>
      <c r="J33" s="394">
        <f t="shared" si="9"/>
        <v>0</v>
      </c>
    </row>
    <row r="34" spans="1:10" ht="15" customHeight="1">
      <c r="A34" s="371" t="s">
        <v>626</v>
      </c>
      <c r="B34" s="393" t="s">
        <v>632</v>
      </c>
      <c r="C34" s="394">
        <f aca="true" t="shared" si="10" ref="C34:J34">C20/C28</f>
        <v>0</v>
      </c>
      <c r="D34" s="394">
        <f t="shared" si="10"/>
        <v>0.07786895236370832</v>
      </c>
      <c r="E34" s="394">
        <f t="shared" si="10"/>
        <v>0.09808396045254769</v>
      </c>
      <c r="F34" s="394">
        <f t="shared" si="10"/>
        <v>0.08856679144687345</v>
      </c>
      <c r="G34" s="394">
        <f t="shared" si="10"/>
        <v>0.07938133222445416</v>
      </c>
      <c r="H34" s="394">
        <f t="shared" si="10"/>
        <v>0.07469072842310594</v>
      </c>
      <c r="I34" s="394">
        <f t="shared" si="10"/>
        <v>0.08642868320814297</v>
      </c>
      <c r="J34" s="394">
        <f t="shared" si="10"/>
        <v>0.03354346965465775</v>
      </c>
    </row>
    <row r="35" spans="1:10" ht="25.5" customHeight="1">
      <c r="A35" s="371" t="s">
        <v>627</v>
      </c>
      <c r="B35" s="393" t="s">
        <v>633</v>
      </c>
      <c r="C35" s="394">
        <f aca="true" t="shared" si="11" ref="C35:J35">(C21+C26)/C28</f>
        <v>0.05517824084697492</v>
      </c>
      <c r="D35" s="394">
        <f t="shared" si="11"/>
        <v>0.07786895236370832</v>
      </c>
      <c r="E35" s="394">
        <f t="shared" si="11"/>
        <v>0.09808396045254769</v>
      </c>
      <c r="F35" s="394">
        <f t="shared" si="11"/>
        <v>0.08856679144687345</v>
      </c>
      <c r="G35" s="394">
        <f t="shared" si="11"/>
        <v>0.07938133222445416</v>
      </c>
      <c r="H35" s="394">
        <f t="shared" si="11"/>
        <v>0.07469072842310594</v>
      </c>
      <c r="I35" s="394">
        <f t="shared" si="11"/>
        <v>0.08642868320814297</v>
      </c>
      <c r="J35" s="394">
        <f t="shared" si="11"/>
        <v>0.03354346965465775</v>
      </c>
    </row>
  </sheetData>
  <mergeCells count="5">
    <mergeCell ref="D4:J4"/>
    <mergeCell ref="A1:I1"/>
    <mergeCell ref="A4:A5"/>
    <mergeCell ref="B4:B5"/>
    <mergeCell ref="C4:C5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2" r:id="rId1"/>
  <headerFooter alignWithMargins="0">
    <oddHeader>&amp;R&amp;9Załącznik Nr 11
do Uchwały Nr XIV/105/2007
Rady Gminy Jedlnia Letnisko
z dnia 18.12.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3"/>
  <sheetViews>
    <sheetView zoomScale="85" zoomScaleNormal="85" workbookViewId="0" topLeftCell="A1">
      <selection activeCell="A1" sqref="A1:L1"/>
    </sheetView>
  </sheetViews>
  <sheetFormatPr defaultColWidth="9.33203125" defaultRowHeight="12.75"/>
  <cols>
    <col min="4" max="4" width="46.33203125" style="0" customWidth="1"/>
    <col min="5" max="5" width="17.16015625" style="0" customWidth="1"/>
    <col min="6" max="6" width="15.83203125" style="0" customWidth="1"/>
    <col min="7" max="7" width="19.5" style="0" customWidth="1"/>
    <col min="8" max="8" width="17.5" style="0" customWidth="1"/>
    <col min="9" max="9" width="13.5" style="0" customWidth="1"/>
    <col min="10" max="10" width="13.33203125" style="0" customWidth="1"/>
    <col min="11" max="11" width="14.16015625" style="0" customWidth="1"/>
    <col min="12" max="12" width="16.5" style="0" customWidth="1"/>
  </cols>
  <sheetData>
    <row r="1" spans="1:12" ht="18.75">
      <c r="A1" s="276" t="s">
        <v>577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12.75" customHeight="1">
      <c r="A2" s="272" t="s">
        <v>0</v>
      </c>
      <c r="B2" s="272" t="s">
        <v>1</v>
      </c>
      <c r="C2" s="272" t="s">
        <v>234</v>
      </c>
      <c r="D2" s="272" t="s">
        <v>215</v>
      </c>
      <c r="E2" s="272" t="s">
        <v>216</v>
      </c>
      <c r="F2" s="272" t="s">
        <v>217</v>
      </c>
      <c r="G2" s="272"/>
      <c r="H2" s="272"/>
      <c r="I2" s="272"/>
      <c r="J2" s="272"/>
      <c r="K2" s="272"/>
      <c r="L2" s="272"/>
    </row>
    <row r="3" spans="1:12" ht="12.75">
      <c r="A3" s="272"/>
      <c r="B3" s="272"/>
      <c r="C3" s="272"/>
      <c r="D3" s="272"/>
      <c r="E3" s="272"/>
      <c r="F3" s="272" t="s">
        <v>218</v>
      </c>
      <c r="G3" s="272" t="s">
        <v>219</v>
      </c>
      <c r="H3" s="272"/>
      <c r="I3" s="272"/>
      <c r="J3" s="272"/>
      <c r="K3" s="272"/>
      <c r="L3" s="272" t="s">
        <v>220</v>
      </c>
    </row>
    <row r="4" spans="1:12" ht="54" customHeight="1">
      <c r="A4" s="272"/>
      <c r="B4" s="272"/>
      <c r="C4" s="272"/>
      <c r="D4" s="272"/>
      <c r="E4" s="272"/>
      <c r="F4" s="272"/>
      <c r="G4" s="35" t="s">
        <v>554</v>
      </c>
      <c r="H4" s="35" t="s">
        <v>553</v>
      </c>
      <c r="I4" s="35" t="s">
        <v>221</v>
      </c>
      <c r="J4" s="35" t="s">
        <v>222</v>
      </c>
      <c r="K4" s="35" t="s">
        <v>223</v>
      </c>
      <c r="L4" s="272"/>
    </row>
    <row r="5" spans="1:12" ht="12.75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</row>
    <row r="6" spans="1:13" ht="12.75">
      <c r="A6" s="95" t="s">
        <v>2</v>
      </c>
      <c r="B6" s="95"/>
      <c r="C6" s="95"/>
      <c r="D6" s="96" t="s">
        <v>3</v>
      </c>
      <c r="E6" s="97">
        <f aca="true" t="shared" si="0" ref="E6:L6">SUBTOTAL(9,E7:E12)</f>
        <v>4456129</v>
      </c>
      <c r="F6" s="97">
        <f t="shared" si="0"/>
        <v>6776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  <c r="L6" s="98">
        <f t="shared" si="0"/>
        <v>4449353</v>
      </c>
      <c r="M6" s="10"/>
    </row>
    <row r="7" spans="1:13" ht="12.75">
      <c r="A7" s="238"/>
      <c r="B7" s="100" t="s">
        <v>4</v>
      </c>
      <c r="C7" s="100"/>
      <c r="D7" s="101" t="s">
        <v>5</v>
      </c>
      <c r="E7" s="102">
        <f aca="true" t="shared" si="1" ref="E7:L7">SUBTOTAL(9,E8:E10)</f>
        <v>4449353</v>
      </c>
      <c r="F7" s="102">
        <f t="shared" si="1"/>
        <v>0</v>
      </c>
      <c r="G7" s="102">
        <f t="shared" si="1"/>
        <v>0</v>
      </c>
      <c r="H7" s="102">
        <f t="shared" si="1"/>
        <v>0</v>
      </c>
      <c r="I7" s="102">
        <f t="shared" si="1"/>
        <v>0</v>
      </c>
      <c r="J7" s="102">
        <f t="shared" si="1"/>
        <v>0</v>
      </c>
      <c r="K7" s="102">
        <f t="shared" si="1"/>
        <v>0</v>
      </c>
      <c r="L7" s="102">
        <f t="shared" si="1"/>
        <v>4449353</v>
      </c>
      <c r="M7" s="10"/>
    </row>
    <row r="8" spans="1:13" ht="12.75">
      <c r="A8" s="239"/>
      <c r="B8" s="241" t="s">
        <v>4</v>
      </c>
      <c r="C8" s="99" t="s">
        <v>6</v>
      </c>
      <c r="D8" s="104" t="s">
        <v>7</v>
      </c>
      <c r="E8" s="89">
        <v>812553</v>
      </c>
      <c r="F8" s="89">
        <f>E8-L8</f>
        <v>0</v>
      </c>
      <c r="G8" s="90"/>
      <c r="H8" s="90"/>
      <c r="I8" s="90"/>
      <c r="J8" s="90"/>
      <c r="K8" s="90"/>
      <c r="L8" s="90">
        <f>E8</f>
        <v>812553</v>
      </c>
      <c r="M8" s="10"/>
    </row>
    <row r="9" spans="1:13" ht="12.75">
      <c r="A9" s="239"/>
      <c r="B9" s="242"/>
      <c r="C9" s="99" t="s">
        <v>417</v>
      </c>
      <c r="D9" s="104" t="s">
        <v>7</v>
      </c>
      <c r="E9" s="89">
        <v>2322600</v>
      </c>
      <c r="F9" s="89">
        <f>E9-L9</f>
        <v>0</v>
      </c>
      <c r="G9" s="90"/>
      <c r="H9" s="90"/>
      <c r="I9" s="90"/>
      <c r="J9" s="90"/>
      <c r="K9" s="90"/>
      <c r="L9" s="90">
        <v>2322600</v>
      </c>
      <c r="M9" s="10"/>
    </row>
    <row r="10" spans="1:13" ht="12.75">
      <c r="A10" s="239"/>
      <c r="B10" s="243"/>
      <c r="C10" s="99" t="s">
        <v>418</v>
      </c>
      <c r="D10" s="104" t="s">
        <v>7</v>
      </c>
      <c r="E10" s="89">
        <v>1314200</v>
      </c>
      <c r="F10" s="89">
        <f>E10-L10</f>
        <v>0</v>
      </c>
      <c r="G10" s="90"/>
      <c r="H10" s="90"/>
      <c r="I10" s="90"/>
      <c r="J10" s="90"/>
      <c r="K10" s="90"/>
      <c r="L10" s="90">
        <v>1314200</v>
      </c>
      <c r="M10" s="10"/>
    </row>
    <row r="11" spans="1:13" ht="12.75">
      <c r="A11" s="239"/>
      <c r="B11" s="100" t="s">
        <v>8</v>
      </c>
      <c r="C11" s="100"/>
      <c r="D11" s="101" t="s">
        <v>9</v>
      </c>
      <c r="E11" s="102">
        <f aca="true" t="shared" si="2" ref="E11:L11">SUBTOTAL(9,E12)</f>
        <v>6776</v>
      </c>
      <c r="F11" s="102">
        <f t="shared" si="2"/>
        <v>6776</v>
      </c>
      <c r="G11" s="105">
        <f t="shared" si="2"/>
        <v>0</v>
      </c>
      <c r="H11" s="105">
        <f t="shared" si="2"/>
        <v>0</v>
      </c>
      <c r="I11" s="105">
        <f t="shared" si="2"/>
        <v>0</v>
      </c>
      <c r="J11" s="105">
        <f t="shared" si="2"/>
        <v>0</v>
      </c>
      <c r="K11" s="105">
        <f t="shared" si="2"/>
        <v>0</v>
      </c>
      <c r="L11" s="105">
        <f t="shared" si="2"/>
        <v>0</v>
      </c>
      <c r="M11" s="10"/>
    </row>
    <row r="12" spans="1:13" ht="22.5">
      <c r="A12" s="240"/>
      <c r="B12" s="103" t="s">
        <v>8</v>
      </c>
      <c r="C12" s="99" t="s">
        <v>10</v>
      </c>
      <c r="D12" s="104" t="s">
        <v>11</v>
      </c>
      <c r="E12" s="89">
        <v>6776</v>
      </c>
      <c r="F12" s="89">
        <f>E12-L12</f>
        <v>6776</v>
      </c>
      <c r="G12" s="90"/>
      <c r="H12" s="90"/>
      <c r="I12" s="90"/>
      <c r="J12" s="90"/>
      <c r="K12" s="90"/>
      <c r="L12" s="90"/>
      <c r="M12" s="10"/>
    </row>
    <row r="13" spans="1:13" ht="21">
      <c r="A13" s="95" t="s">
        <v>12</v>
      </c>
      <c r="B13" s="95"/>
      <c r="C13" s="95"/>
      <c r="D13" s="96" t="s">
        <v>13</v>
      </c>
      <c r="E13" s="97">
        <f aca="true" t="shared" si="3" ref="E13:L13">SUBTOTAL(9,E14:E25)</f>
        <v>250449</v>
      </c>
      <c r="F13" s="97">
        <f t="shared" si="3"/>
        <v>189449</v>
      </c>
      <c r="G13" s="97">
        <f t="shared" si="3"/>
        <v>1000</v>
      </c>
      <c r="H13" s="97">
        <f t="shared" si="3"/>
        <v>199</v>
      </c>
      <c r="I13" s="97">
        <f t="shared" si="3"/>
        <v>0</v>
      </c>
      <c r="J13" s="97">
        <f t="shared" si="3"/>
        <v>0</v>
      </c>
      <c r="K13" s="97">
        <f t="shared" si="3"/>
        <v>0</v>
      </c>
      <c r="L13" s="97">
        <f t="shared" si="3"/>
        <v>61000</v>
      </c>
      <c r="M13" s="10"/>
    </row>
    <row r="14" spans="1:13" ht="12.75">
      <c r="A14" s="238"/>
      <c r="B14" s="100" t="s">
        <v>14</v>
      </c>
      <c r="C14" s="100"/>
      <c r="D14" s="101" t="s">
        <v>15</v>
      </c>
      <c r="E14" s="102">
        <f aca="true" t="shared" si="4" ref="E14:L14">SUBTOTAL(9,E15:E25)</f>
        <v>250449</v>
      </c>
      <c r="F14" s="102">
        <f t="shared" si="4"/>
        <v>189449</v>
      </c>
      <c r="G14" s="105">
        <f t="shared" si="4"/>
        <v>1000</v>
      </c>
      <c r="H14" s="105">
        <f t="shared" si="4"/>
        <v>199</v>
      </c>
      <c r="I14" s="105">
        <f t="shared" si="4"/>
        <v>0</v>
      </c>
      <c r="J14" s="105">
        <f t="shared" si="4"/>
        <v>0</v>
      </c>
      <c r="K14" s="105">
        <f t="shared" si="4"/>
        <v>0</v>
      </c>
      <c r="L14" s="105">
        <f t="shared" si="4"/>
        <v>61000</v>
      </c>
      <c r="M14" s="10"/>
    </row>
    <row r="15" spans="1:13" ht="12.75">
      <c r="A15" s="239"/>
      <c r="B15" s="238"/>
      <c r="C15" s="99" t="s">
        <v>16</v>
      </c>
      <c r="D15" s="104" t="s">
        <v>17</v>
      </c>
      <c r="E15" s="89">
        <v>174</v>
      </c>
      <c r="F15" s="89">
        <f aca="true" t="shared" si="5" ref="F15:F25">E15-L15</f>
        <v>174</v>
      </c>
      <c r="G15" s="90"/>
      <c r="H15" s="90">
        <v>174</v>
      </c>
      <c r="I15" s="90"/>
      <c r="J15" s="90"/>
      <c r="K15" s="90"/>
      <c r="L15" s="90"/>
      <c r="M15" s="10"/>
    </row>
    <row r="16" spans="1:13" ht="12.75">
      <c r="A16" s="239"/>
      <c r="B16" s="239"/>
      <c r="C16" s="99" t="s">
        <v>18</v>
      </c>
      <c r="D16" s="104" t="s">
        <v>19</v>
      </c>
      <c r="E16" s="89">
        <v>25</v>
      </c>
      <c r="F16" s="89">
        <f t="shared" si="5"/>
        <v>25</v>
      </c>
      <c r="G16" s="90"/>
      <c r="H16" s="90">
        <v>25</v>
      </c>
      <c r="I16" s="90"/>
      <c r="J16" s="90"/>
      <c r="K16" s="90"/>
      <c r="L16" s="90"/>
      <c r="M16" s="10"/>
    </row>
    <row r="17" spans="1:13" ht="12.75">
      <c r="A17" s="239"/>
      <c r="B17" s="239"/>
      <c r="C17" s="99" t="s">
        <v>20</v>
      </c>
      <c r="D17" s="104" t="s">
        <v>21</v>
      </c>
      <c r="E17" s="89">
        <v>1000</v>
      </c>
      <c r="F17" s="89">
        <f t="shared" si="5"/>
        <v>1000</v>
      </c>
      <c r="G17" s="90">
        <v>1000</v>
      </c>
      <c r="H17" s="91"/>
      <c r="I17" s="91"/>
      <c r="J17" s="91"/>
      <c r="K17" s="91"/>
      <c r="L17" s="91"/>
      <c r="M17" s="10"/>
    </row>
    <row r="18" spans="1:13" ht="12.75">
      <c r="A18" s="239"/>
      <c r="B18" s="239"/>
      <c r="C18" s="99" t="s">
        <v>22</v>
      </c>
      <c r="D18" s="104" t="s">
        <v>23</v>
      </c>
      <c r="E18" s="89">
        <v>10000</v>
      </c>
      <c r="F18" s="89">
        <f t="shared" si="5"/>
        <v>10000</v>
      </c>
      <c r="G18" s="92"/>
      <c r="H18" s="92"/>
      <c r="I18" s="92"/>
      <c r="J18" s="92"/>
      <c r="K18" s="92"/>
      <c r="L18" s="92"/>
      <c r="M18" s="10"/>
    </row>
    <row r="19" spans="1:13" ht="12.75">
      <c r="A19" s="239"/>
      <c r="B19" s="239"/>
      <c r="C19" s="99" t="s">
        <v>24</v>
      </c>
      <c r="D19" s="104" t="s">
        <v>25</v>
      </c>
      <c r="E19" s="89">
        <v>109000</v>
      </c>
      <c r="F19" s="89">
        <f t="shared" si="5"/>
        <v>109000</v>
      </c>
      <c r="G19" s="92"/>
      <c r="H19" s="92"/>
      <c r="I19" s="92"/>
      <c r="J19" s="92"/>
      <c r="K19" s="92"/>
      <c r="L19" s="92"/>
      <c r="M19" s="10"/>
    </row>
    <row r="20" spans="1:13" ht="12.75">
      <c r="A20" s="239"/>
      <c r="B20" s="239"/>
      <c r="C20" s="99" t="s">
        <v>26</v>
      </c>
      <c r="D20" s="104" t="s">
        <v>27</v>
      </c>
      <c r="E20" s="89">
        <v>10000</v>
      </c>
      <c r="F20" s="89">
        <f t="shared" si="5"/>
        <v>10000</v>
      </c>
      <c r="G20" s="92"/>
      <c r="H20" s="92"/>
      <c r="I20" s="92"/>
      <c r="J20" s="92"/>
      <c r="K20" s="92"/>
      <c r="L20" s="92"/>
      <c r="M20" s="10"/>
    </row>
    <row r="21" spans="1:13" ht="12.75">
      <c r="A21" s="239"/>
      <c r="B21" s="239"/>
      <c r="C21" s="99" t="s">
        <v>28</v>
      </c>
      <c r="D21" s="104" t="s">
        <v>29</v>
      </c>
      <c r="E21" s="89">
        <v>35300</v>
      </c>
      <c r="F21" s="89">
        <f t="shared" si="5"/>
        <v>35300</v>
      </c>
      <c r="G21" s="92"/>
      <c r="H21" s="92"/>
      <c r="I21" s="92"/>
      <c r="J21" s="92"/>
      <c r="K21" s="92"/>
      <c r="L21" s="92"/>
      <c r="M21" s="10"/>
    </row>
    <row r="22" spans="1:13" ht="22.5">
      <c r="A22" s="239"/>
      <c r="B22" s="239"/>
      <c r="C22" s="99" t="s">
        <v>30</v>
      </c>
      <c r="D22" s="104" t="s">
        <v>31</v>
      </c>
      <c r="E22" s="89">
        <v>350</v>
      </c>
      <c r="F22" s="89">
        <f t="shared" si="5"/>
        <v>350</v>
      </c>
      <c r="G22" s="92"/>
      <c r="H22" s="92"/>
      <c r="I22" s="92"/>
      <c r="J22" s="92"/>
      <c r="K22" s="92"/>
      <c r="L22" s="92"/>
      <c r="M22" s="10"/>
    </row>
    <row r="23" spans="1:13" ht="12.75">
      <c r="A23" s="239"/>
      <c r="B23" s="239"/>
      <c r="C23" s="99" t="s">
        <v>32</v>
      </c>
      <c r="D23" s="104" t="s">
        <v>33</v>
      </c>
      <c r="E23" s="89">
        <v>20600</v>
      </c>
      <c r="F23" s="89">
        <f t="shared" si="5"/>
        <v>20600</v>
      </c>
      <c r="G23" s="92"/>
      <c r="H23" s="92"/>
      <c r="I23" s="92"/>
      <c r="J23" s="92"/>
      <c r="K23" s="92"/>
      <c r="L23" s="92"/>
      <c r="M23" s="10"/>
    </row>
    <row r="24" spans="1:13" ht="12.75">
      <c r="A24" s="239"/>
      <c r="B24" s="239"/>
      <c r="C24" s="99" t="s">
        <v>34</v>
      </c>
      <c r="D24" s="104" t="s">
        <v>35</v>
      </c>
      <c r="E24" s="89">
        <v>3000</v>
      </c>
      <c r="F24" s="89">
        <f t="shared" si="5"/>
        <v>3000</v>
      </c>
      <c r="G24" s="92"/>
      <c r="H24" s="92"/>
      <c r="I24" s="92"/>
      <c r="J24" s="92"/>
      <c r="K24" s="92"/>
      <c r="L24" s="92"/>
      <c r="M24" s="10"/>
    </row>
    <row r="25" spans="1:13" ht="12.75">
      <c r="A25" s="240"/>
      <c r="B25" s="240"/>
      <c r="C25" s="99" t="s">
        <v>6</v>
      </c>
      <c r="D25" s="104" t="s">
        <v>7</v>
      </c>
      <c r="E25" s="89">
        <v>61000</v>
      </c>
      <c r="F25" s="89">
        <f t="shared" si="5"/>
        <v>0</v>
      </c>
      <c r="G25" s="92"/>
      <c r="H25" s="92"/>
      <c r="I25" s="92"/>
      <c r="J25" s="92"/>
      <c r="K25" s="92"/>
      <c r="L25" s="92">
        <v>61000</v>
      </c>
      <c r="M25" s="10"/>
    </row>
    <row r="26" spans="1:13" ht="12.75">
      <c r="A26" s="95" t="s">
        <v>36</v>
      </c>
      <c r="B26" s="95"/>
      <c r="C26" s="95"/>
      <c r="D26" s="96" t="s">
        <v>37</v>
      </c>
      <c r="E26" s="97">
        <f aca="true" t="shared" si="6" ref="E26:L26">SUBTOTAL(9,E27:E39)</f>
        <v>2868358</v>
      </c>
      <c r="F26" s="97">
        <f t="shared" si="6"/>
        <v>138130</v>
      </c>
      <c r="G26" s="97">
        <f t="shared" si="6"/>
        <v>0</v>
      </c>
      <c r="H26" s="97">
        <f t="shared" si="6"/>
        <v>0</v>
      </c>
      <c r="I26" s="97">
        <f t="shared" si="6"/>
        <v>0</v>
      </c>
      <c r="J26" s="97">
        <f t="shared" si="6"/>
        <v>0</v>
      </c>
      <c r="K26" s="97">
        <f t="shared" si="6"/>
        <v>0</v>
      </c>
      <c r="L26" s="97">
        <f t="shared" si="6"/>
        <v>2730228</v>
      </c>
      <c r="M26" s="10"/>
    </row>
    <row r="27" spans="1:13" ht="12.75">
      <c r="A27" s="244"/>
      <c r="B27" s="100" t="s">
        <v>203</v>
      </c>
      <c r="C27" s="100"/>
      <c r="D27" s="101" t="s">
        <v>204</v>
      </c>
      <c r="E27" s="102">
        <f aca="true" t="shared" si="7" ref="E27:L27">SUBTOTAL(9,E28)</f>
        <v>52560</v>
      </c>
      <c r="F27" s="102">
        <f t="shared" si="7"/>
        <v>52560</v>
      </c>
      <c r="G27" s="105">
        <f t="shared" si="7"/>
        <v>0</v>
      </c>
      <c r="H27" s="105">
        <f t="shared" si="7"/>
        <v>0</v>
      </c>
      <c r="I27" s="105">
        <f t="shared" si="7"/>
        <v>0</v>
      </c>
      <c r="J27" s="105">
        <f t="shared" si="7"/>
        <v>0</v>
      </c>
      <c r="K27" s="105">
        <f t="shared" si="7"/>
        <v>0</v>
      </c>
      <c r="L27" s="105">
        <f t="shared" si="7"/>
        <v>0</v>
      </c>
      <c r="M27" s="10"/>
    </row>
    <row r="28" spans="1:13" ht="12.75">
      <c r="A28" s="245"/>
      <c r="B28" s="106"/>
      <c r="C28" s="106" t="s">
        <v>28</v>
      </c>
      <c r="D28" s="107" t="s">
        <v>29</v>
      </c>
      <c r="E28" s="108">
        <v>52560</v>
      </c>
      <c r="F28" s="108">
        <f>E28-L28</f>
        <v>52560</v>
      </c>
      <c r="G28" s="92"/>
      <c r="H28" s="92"/>
      <c r="I28" s="92"/>
      <c r="J28" s="92"/>
      <c r="K28" s="92"/>
      <c r="L28" s="92"/>
      <c r="M28" s="10"/>
    </row>
    <row r="29" spans="1:13" ht="12.75">
      <c r="A29" s="239"/>
      <c r="B29" s="100" t="s">
        <v>38</v>
      </c>
      <c r="C29" s="100"/>
      <c r="D29" s="101" t="s">
        <v>39</v>
      </c>
      <c r="E29" s="102">
        <f aca="true" t="shared" si="8" ref="E29:L29">SUBTOTAL(9,E30)</f>
        <v>150000</v>
      </c>
      <c r="F29" s="102">
        <f t="shared" si="8"/>
        <v>0</v>
      </c>
      <c r="G29" s="102">
        <f t="shared" si="8"/>
        <v>0</v>
      </c>
      <c r="H29" s="102">
        <f t="shared" si="8"/>
        <v>0</v>
      </c>
      <c r="I29" s="102">
        <f t="shared" si="8"/>
        <v>0</v>
      </c>
      <c r="J29" s="102">
        <f t="shared" si="8"/>
        <v>0</v>
      </c>
      <c r="K29" s="102">
        <f t="shared" si="8"/>
        <v>0</v>
      </c>
      <c r="L29" s="102">
        <f t="shared" si="8"/>
        <v>150000</v>
      </c>
      <c r="M29" s="10"/>
    </row>
    <row r="30" spans="1:13" ht="12.75">
      <c r="A30" s="239"/>
      <c r="B30" s="99"/>
      <c r="C30" s="99" t="s">
        <v>6</v>
      </c>
      <c r="D30" s="104" t="s">
        <v>7</v>
      </c>
      <c r="E30" s="89">
        <v>150000</v>
      </c>
      <c r="F30" s="89">
        <f>E30-L30</f>
        <v>0</v>
      </c>
      <c r="G30" s="109"/>
      <c r="H30" s="109"/>
      <c r="I30" s="109"/>
      <c r="J30" s="109"/>
      <c r="K30" s="109"/>
      <c r="L30" s="109">
        <v>150000</v>
      </c>
      <c r="M30" s="10"/>
    </row>
    <row r="31" spans="1:13" ht="12.75">
      <c r="A31" s="239"/>
      <c r="B31" s="100" t="s">
        <v>40</v>
      </c>
      <c r="C31" s="100"/>
      <c r="D31" s="101" t="s">
        <v>41</v>
      </c>
      <c r="E31" s="102">
        <f aca="true" t="shared" si="9" ref="E31:L31">SUBTOTAL(9,E32:E32)</f>
        <v>570</v>
      </c>
      <c r="F31" s="102">
        <f t="shared" si="9"/>
        <v>570</v>
      </c>
      <c r="G31" s="102">
        <f t="shared" si="9"/>
        <v>0</v>
      </c>
      <c r="H31" s="102">
        <f t="shared" si="9"/>
        <v>0</v>
      </c>
      <c r="I31" s="102">
        <f t="shared" si="9"/>
        <v>0</v>
      </c>
      <c r="J31" s="102">
        <f t="shared" si="9"/>
        <v>0</v>
      </c>
      <c r="K31" s="102">
        <f t="shared" si="9"/>
        <v>0</v>
      </c>
      <c r="L31" s="102">
        <f t="shared" si="9"/>
        <v>0</v>
      </c>
      <c r="M31" s="10"/>
    </row>
    <row r="32" spans="1:13" ht="12.75">
      <c r="A32" s="239"/>
      <c r="B32" s="99"/>
      <c r="C32" s="99" t="s">
        <v>32</v>
      </c>
      <c r="D32" s="104" t="s">
        <v>33</v>
      </c>
      <c r="E32" s="89">
        <v>570</v>
      </c>
      <c r="F32" s="89">
        <f>E32-L32</f>
        <v>570</v>
      </c>
      <c r="G32" s="109"/>
      <c r="H32" s="109">
        <f>G32-N32</f>
        <v>0</v>
      </c>
      <c r="I32" s="109">
        <f>H32-O32</f>
        <v>0</v>
      </c>
      <c r="J32" s="109">
        <f>I32-P32</f>
        <v>0</v>
      </c>
      <c r="K32" s="109">
        <f>J32-Q32</f>
        <v>0</v>
      </c>
      <c r="L32" s="109"/>
      <c r="M32" s="10"/>
    </row>
    <row r="33" spans="1:13" ht="12.75">
      <c r="A33" s="239"/>
      <c r="B33" s="100" t="s">
        <v>42</v>
      </c>
      <c r="C33" s="100"/>
      <c r="D33" s="101" t="s">
        <v>43</v>
      </c>
      <c r="E33" s="102">
        <f aca="true" t="shared" si="10" ref="E33:L33">SUBTOTAL(9,E34:E39)</f>
        <v>2665228</v>
      </c>
      <c r="F33" s="102">
        <f t="shared" si="10"/>
        <v>85000</v>
      </c>
      <c r="G33" s="102">
        <f t="shared" si="10"/>
        <v>0</v>
      </c>
      <c r="H33" s="102">
        <f t="shared" si="10"/>
        <v>0</v>
      </c>
      <c r="I33" s="102">
        <f t="shared" si="10"/>
        <v>0</v>
      </c>
      <c r="J33" s="102">
        <f t="shared" si="10"/>
        <v>0</v>
      </c>
      <c r="K33" s="102">
        <f t="shared" si="10"/>
        <v>0</v>
      </c>
      <c r="L33" s="102">
        <f t="shared" si="10"/>
        <v>2580228</v>
      </c>
      <c r="M33" s="10"/>
    </row>
    <row r="34" spans="1:13" ht="12.75">
      <c r="A34" s="239"/>
      <c r="B34" s="238"/>
      <c r="C34" s="99" t="s">
        <v>22</v>
      </c>
      <c r="D34" s="104" t="s">
        <v>23</v>
      </c>
      <c r="E34" s="89">
        <v>15000</v>
      </c>
      <c r="F34" s="89">
        <f aca="true" t="shared" si="11" ref="F34:F39">E34-L34</f>
        <v>15000</v>
      </c>
      <c r="G34" s="92"/>
      <c r="H34" s="92"/>
      <c r="I34" s="92"/>
      <c r="J34" s="92"/>
      <c r="K34" s="92"/>
      <c r="L34" s="92"/>
      <c r="M34" s="10"/>
    </row>
    <row r="35" spans="1:13" ht="12.75">
      <c r="A35" s="239"/>
      <c r="B35" s="239"/>
      <c r="C35" s="99" t="s">
        <v>26</v>
      </c>
      <c r="D35" s="104" t="s">
        <v>27</v>
      </c>
      <c r="E35" s="89">
        <v>35000</v>
      </c>
      <c r="F35" s="89">
        <f t="shared" si="11"/>
        <v>35000</v>
      </c>
      <c r="G35" s="92"/>
      <c r="H35" s="92"/>
      <c r="I35" s="92"/>
      <c r="J35" s="92"/>
      <c r="K35" s="92"/>
      <c r="L35" s="92"/>
      <c r="M35" s="10"/>
    </row>
    <row r="36" spans="1:13" ht="12.75">
      <c r="A36" s="239"/>
      <c r="B36" s="239"/>
      <c r="C36" s="99" t="s">
        <v>28</v>
      </c>
      <c r="D36" s="104" t="s">
        <v>29</v>
      </c>
      <c r="E36" s="89">
        <v>35000</v>
      </c>
      <c r="F36" s="89">
        <f t="shared" si="11"/>
        <v>35000</v>
      </c>
      <c r="G36" s="92"/>
      <c r="H36" s="92"/>
      <c r="I36" s="92"/>
      <c r="J36" s="92"/>
      <c r="K36" s="92"/>
      <c r="L36" s="92"/>
      <c r="M36" s="10"/>
    </row>
    <row r="37" spans="1:13" ht="12.75">
      <c r="A37" s="239"/>
      <c r="B37" s="239"/>
      <c r="C37" s="99" t="s">
        <v>6</v>
      </c>
      <c r="D37" s="104" t="s">
        <v>7</v>
      </c>
      <c r="E37" s="89">
        <v>1072077</v>
      </c>
      <c r="F37" s="89">
        <f t="shared" si="11"/>
        <v>0</v>
      </c>
      <c r="G37" s="92"/>
      <c r="H37" s="92"/>
      <c r="I37" s="92"/>
      <c r="J37" s="92"/>
      <c r="K37" s="92"/>
      <c r="L37" s="92">
        <f>E37</f>
        <v>1072077</v>
      </c>
      <c r="M37" s="10"/>
    </row>
    <row r="38" spans="1:13" ht="12.75">
      <c r="A38" s="239"/>
      <c r="B38" s="239"/>
      <c r="C38" s="99" t="s">
        <v>417</v>
      </c>
      <c r="D38" s="104" t="s">
        <v>7</v>
      </c>
      <c r="E38" s="89">
        <v>1281928</v>
      </c>
      <c r="F38" s="89">
        <f t="shared" si="11"/>
        <v>0</v>
      </c>
      <c r="G38" s="92"/>
      <c r="H38" s="92"/>
      <c r="I38" s="92"/>
      <c r="J38" s="92"/>
      <c r="K38" s="92"/>
      <c r="L38" s="92">
        <f>E38</f>
        <v>1281928</v>
      </c>
      <c r="M38" s="10"/>
    </row>
    <row r="39" spans="1:13" ht="12.75">
      <c r="A39" s="240"/>
      <c r="B39" s="240"/>
      <c r="C39" s="99" t="s">
        <v>418</v>
      </c>
      <c r="D39" s="104" t="s">
        <v>7</v>
      </c>
      <c r="E39" s="89">
        <v>226223</v>
      </c>
      <c r="F39" s="89">
        <f t="shared" si="11"/>
        <v>0</v>
      </c>
      <c r="G39" s="92"/>
      <c r="H39" s="92"/>
      <c r="I39" s="92"/>
      <c r="J39" s="92"/>
      <c r="K39" s="92"/>
      <c r="L39" s="92">
        <f>E39</f>
        <v>226223</v>
      </c>
      <c r="M39" s="10"/>
    </row>
    <row r="40" spans="1:13" ht="12.75">
      <c r="A40" s="95" t="s">
        <v>44</v>
      </c>
      <c r="B40" s="95"/>
      <c r="C40" s="95"/>
      <c r="D40" s="96" t="s">
        <v>45</v>
      </c>
      <c r="E40" s="97">
        <f aca="true" t="shared" si="12" ref="E40:L40">SUBTOTAL(9,E41:E49)</f>
        <v>88000</v>
      </c>
      <c r="F40" s="97">
        <f t="shared" si="12"/>
        <v>58000</v>
      </c>
      <c r="G40" s="97">
        <f t="shared" si="12"/>
        <v>2000</v>
      </c>
      <c r="H40" s="97">
        <f t="shared" si="12"/>
        <v>0</v>
      </c>
      <c r="I40" s="97">
        <f t="shared" si="12"/>
        <v>0</v>
      </c>
      <c r="J40" s="97">
        <f t="shared" si="12"/>
        <v>0</v>
      </c>
      <c r="K40" s="97">
        <f t="shared" si="12"/>
        <v>0</v>
      </c>
      <c r="L40" s="97">
        <f t="shared" si="12"/>
        <v>30000</v>
      </c>
      <c r="M40" s="10"/>
    </row>
    <row r="41" spans="1:13" ht="12.75">
      <c r="A41" s="238"/>
      <c r="B41" s="100" t="s">
        <v>46</v>
      </c>
      <c r="C41" s="100"/>
      <c r="D41" s="101" t="s">
        <v>47</v>
      </c>
      <c r="E41" s="102">
        <f aca="true" t="shared" si="13" ref="E41:L41">SUBTOTAL(9,E42:E49)</f>
        <v>88000</v>
      </c>
      <c r="F41" s="102">
        <f t="shared" si="13"/>
        <v>58000</v>
      </c>
      <c r="G41" s="102">
        <f t="shared" si="13"/>
        <v>2000</v>
      </c>
      <c r="H41" s="102">
        <f t="shared" si="13"/>
        <v>0</v>
      </c>
      <c r="I41" s="102">
        <f t="shared" si="13"/>
        <v>0</v>
      </c>
      <c r="J41" s="102">
        <f t="shared" si="13"/>
        <v>0</v>
      </c>
      <c r="K41" s="102">
        <f t="shared" si="13"/>
        <v>0</v>
      </c>
      <c r="L41" s="102">
        <f t="shared" si="13"/>
        <v>30000</v>
      </c>
      <c r="M41" s="10"/>
    </row>
    <row r="42" spans="1:13" ht="12.75">
      <c r="A42" s="239"/>
      <c r="B42" s="238"/>
      <c r="C42" s="99" t="s">
        <v>20</v>
      </c>
      <c r="D42" s="104" t="s">
        <v>21</v>
      </c>
      <c r="E42" s="89">
        <v>2000</v>
      </c>
      <c r="F42" s="89">
        <f aca="true" t="shared" si="14" ref="F42:F49">E42-L42</f>
        <v>2000</v>
      </c>
      <c r="G42" s="92">
        <f>E42</f>
        <v>2000</v>
      </c>
      <c r="H42" s="92"/>
      <c r="I42" s="92"/>
      <c r="J42" s="92"/>
      <c r="K42" s="92"/>
      <c r="L42" s="92"/>
      <c r="M42" s="10"/>
    </row>
    <row r="43" spans="1:13" ht="12.75">
      <c r="A43" s="239"/>
      <c r="B43" s="239"/>
      <c r="C43" s="99" t="s">
        <v>22</v>
      </c>
      <c r="D43" s="104" t="s">
        <v>23</v>
      </c>
      <c r="E43" s="89">
        <v>3000</v>
      </c>
      <c r="F43" s="89">
        <f t="shared" si="14"/>
        <v>3000</v>
      </c>
      <c r="G43" s="92"/>
      <c r="H43" s="92"/>
      <c r="I43" s="92"/>
      <c r="J43" s="92"/>
      <c r="K43" s="92"/>
      <c r="L43" s="92"/>
      <c r="M43" s="10"/>
    </row>
    <row r="44" spans="1:13" ht="12.75">
      <c r="A44" s="239"/>
      <c r="B44" s="239"/>
      <c r="C44" s="99" t="s">
        <v>24</v>
      </c>
      <c r="D44" s="104" t="s">
        <v>25</v>
      </c>
      <c r="E44" s="89">
        <v>1000</v>
      </c>
      <c r="F44" s="89">
        <f t="shared" si="14"/>
        <v>1000</v>
      </c>
      <c r="G44" s="92"/>
      <c r="H44" s="92"/>
      <c r="I44" s="92"/>
      <c r="J44" s="92"/>
      <c r="K44" s="92"/>
      <c r="L44" s="92"/>
      <c r="M44" s="10"/>
    </row>
    <row r="45" spans="1:13" ht="12.75">
      <c r="A45" s="239"/>
      <c r="B45" s="239"/>
      <c r="C45" s="99" t="s">
        <v>26</v>
      </c>
      <c r="D45" s="104" t="s">
        <v>27</v>
      </c>
      <c r="E45" s="89">
        <v>20000</v>
      </c>
      <c r="F45" s="89">
        <f t="shared" si="14"/>
        <v>20000</v>
      </c>
      <c r="G45" s="92"/>
      <c r="H45" s="92"/>
      <c r="I45" s="92"/>
      <c r="J45" s="92"/>
      <c r="K45" s="92"/>
      <c r="L45" s="92"/>
      <c r="M45" s="10"/>
    </row>
    <row r="46" spans="1:13" ht="12.75">
      <c r="A46" s="239"/>
      <c r="B46" s="239"/>
      <c r="C46" s="99" t="s">
        <v>28</v>
      </c>
      <c r="D46" s="104" t="s">
        <v>29</v>
      </c>
      <c r="E46" s="89">
        <v>28000</v>
      </c>
      <c r="F46" s="89">
        <f t="shared" si="14"/>
        <v>28000</v>
      </c>
      <c r="G46" s="92"/>
      <c r="H46" s="92"/>
      <c r="I46" s="92"/>
      <c r="J46" s="92"/>
      <c r="K46" s="92"/>
      <c r="L46" s="92"/>
      <c r="M46" s="10"/>
    </row>
    <row r="47" spans="1:13" ht="22.5">
      <c r="A47" s="239"/>
      <c r="B47" s="239"/>
      <c r="C47" s="99" t="s">
        <v>48</v>
      </c>
      <c r="D47" s="104" t="s">
        <v>49</v>
      </c>
      <c r="E47" s="89">
        <v>1000</v>
      </c>
      <c r="F47" s="89">
        <f t="shared" si="14"/>
        <v>1000</v>
      </c>
      <c r="G47" s="92"/>
      <c r="H47" s="92"/>
      <c r="I47" s="92"/>
      <c r="J47" s="92"/>
      <c r="K47" s="92"/>
      <c r="L47" s="92"/>
      <c r="M47" s="10"/>
    </row>
    <row r="48" spans="1:13" ht="12.75">
      <c r="A48" s="239"/>
      <c r="B48" s="239"/>
      <c r="C48" s="99" t="s">
        <v>34</v>
      </c>
      <c r="D48" s="104" t="s">
        <v>35</v>
      </c>
      <c r="E48" s="89">
        <v>3000</v>
      </c>
      <c r="F48" s="89">
        <f t="shared" si="14"/>
        <v>3000</v>
      </c>
      <c r="G48" s="92"/>
      <c r="H48" s="92"/>
      <c r="I48" s="92"/>
      <c r="J48" s="92"/>
      <c r="K48" s="92"/>
      <c r="L48" s="92"/>
      <c r="M48" s="10"/>
    </row>
    <row r="49" spans="1:13" ht="12.75">
      <c r="A49" s="240"/>
      <c r="B49" s="240"/>
      <c r="C49" s="99" t="s">
        <v>6</v>
      </c>
      <c r="D49" s="104" t="s">
        <v>7</v>
      </c>
      <c r="E49" s="89">
        <v>30000</v>
      </c>
      <c r="F49" s="89">
        <f t="shared" si="14"/>
        <v>0</v>
      </c>
      <c r="G49" s="92"/>
      <c r="H49" s="92"/>
      <c r="I49" s="92"/>
      <c r="J49" s="92"/>
      <c r="K49" s="92"/>
      <c r="L49" s="92">
        <v>30000</v>
      </c>
      <c r="M49" s="10"/>
    </row>
    <row r="50" spans="1:13" ht="12.75">
      <c r="A50" s="95" t="s">
        <v>50</v>
      </c>
      <c r="B50" s="95"/>
      <c r="C50" s="95"/>
      <c r="D50" s="96" t="s">
        <v>51</v>
      </c>
      <c r="E50" s="97">
        <f aca="true" t="shared" si="15" ref="E50:L50">SUBTOTAL(9,E51:E53)</f>
        <v>76000</v>
      </c>
      <c r="F50" s="97">
        <f t="shared" si="15"/>
        <v>76000</v>
      </c>
      <c r="G50" s="97">
        <f t="shared" si="15"/>
        <v>4000</v>
      </c>
      <c r="H50" s="97">
        <f t="shared" si="15"/>
        <v>0</v>
      </c>
      <c r="I50" s="97">
        <f t="shared" si="15"/>
        <v>0</v>
      </c>
      <c r="J50" s="97">
        <f t="shared" si="15"/>
        <v>0</v>
      </c>
      <c r="K50" s="97">
        <f t="shared" si="15"/>
        <v>0</v>
      </c>
      <c r="L50" s="97">
        <f t="shared" si="15"/>
        <v>0</v>
      </c>
      <c r="M50" s="10"/>
    </row>
    <row r="51" spans="1:13" ht="12.75">
      <c r="A51" s="238"/>
      <c r="B51" s="100" t="s">
        <v>52</v>
      </c>
      <c r="C51" s="100"/>
      <c r="D51" s="101" t="s">
        <v>53</v>
      </c>
      <c r="E51" s="102">
        <f aca="true" t="shared" si="16" ref="E51:L51">SUBTOTAL(9,E52:E53)</f>
        <v>76000</v>
      </c>
      <c r="F51" s="102">
        <f t="shared" si="16"/>
        <v>76000</v>
      </c>
      <c r="G51" s="102">
        <f t="shared" si="16"/>
        <v>4000</v>
      </c>
      <c r="H51" s="102">
        <f t="shared" si="16"/>
        <v>0</v>
      </c>
      <c r="I51" s="102">
        <f t="shared" si="16"/>
        <v>0</v>
      </c>
      <c r="J51" s="102">
        <f t="shared" si="16"/>
        <v>0</v>
      </c>
      <c r="K51" s="102">
        <f t="shared" si="16"/>
        <v>0</v>
      </c>
      <c r="L51" s="102">
        <f t="shared" si="16"/>
        <v>0</v>
      </c>
      <c r="M51" s="10"/>
    </row>
    <row r="52" spans="1:13" ht="12.75">
      <c r="A52" s="239"/>
      <c r="B52" s="238"/>
      <c r="C52" s="99" t="s">
        <v>20</v>
      </c>
      <c r="D52" s="104" t="s">
        <v>21</v>
      </c>
      <c r="E52" s="89">
        <v>4000</v>
      </c>
      <c r="F52" s="89">
        <f>E52-L52</f>
        <v>4000</v>
      </c>
      <c r="G52" s="92">
        <f>E52</f>
        <v>4000</v>
      </c>
      <c r="H52" s="92"/>
      <c r="I52" s="92"/>
      <c r="J52" s="92"/>
      <c r="K52" s="92"/>
      <c r="L52" s="92"/>
      <c r="M52" s="10"/>
    </row>
    <row r="53" spans="1:13" ht="12.75">
      <c r="A53" s="240"/>
      <c r="B53" s="240"/>
      <c r="C53" s="99" t="s">
        <v>28</v>
      </c>
      <c r="D53" s="104" t="s">
        <v>29</v>
      </c>
      <c r="E53" s="89">
        <v>72000</v>
      </c>
      <c r="F53" s="89">
        <f>E53-L53</f>
        <v>72000</v>
      </c>
      <c r="G53" s="92"/>
      <c r="H53" s="92"/>
      <c r="I53" s="92"/>
      <c r="J53" s="92"/>
      <c r="K53" s="92"/>
      <c r="L53" s="92"/>
      <c r="M53" s="10"/>
    </row>
    <row r="54" spans="1:13" ht="12.75">
      <c r="A54" s="95" t="s">
        <v>54</v>
      </c>
      <c r="B54" s="95"/>
      <c r="C54" s="95"/>
      <c r="D54" s="96" t="s">
        <v>55</v>
      </c>
      <c r="E54" s="97">
        <f aca="true" t="shared" si="17" ref="E54:L54">SUBTOTAL(9,E55:E111)</f>
        <v>2298862</v>
      </c>
      <c r="F54" s="97">
        <f t="shared" si="17"/>
        <v>2213862</v>
      </c>
      <c r="G54" s="97">
        <f t="shared" si="17"/>
        <v>1366303</v>
      </c>
      <c r="H54" s="97">
        <f t="shared" si="17"/>
        <v>283651</v>
      </c>
      <c r="I54" s="97">
        <f t="shared" si="17"/>
        <v>0</v>
      </c>
      <c r="J54" s="97">
        <f t="shared" si="17"/>
        <v>0</v>
      </c>
      <c r="K54" s="97">
        <f t="shared" si="17"/>
        <v>0</v>
      </c>
      <c r="L54" s="97">
        <f t="shared" si="17"/>
        <v>85000</v>
      </c>
      <c r="M54" s="10"/>
    </row>
    <row r="55" spans="1:13" ht="12.75">
      <c r="A55" s="238"/>
      <c r="B55" s="100" t="s">
        <v>56</v>
      </c>
      <c r="C55" s="100"/>
      <c r="D55" s="101" t="s">
        <v>57</v>
      </c>
      <c r="E55" s="102">
        <f aca="true" t="shared" si="18" ref="E55:L55">SUBTOTAL(9,E56:E61)</f>
        <v>56817</v>
      </c>
      <c r="F55" s="102">
        <f t="shared" si="18"/>
        <v>56817</v>
      </c>
      <c r="G55" s="102">
        <f t="shared" si="18"/>
        <v>45401</v>
      </c>
      <c r="H55" s="102">
        <f t="shared" si="18"/>
        <v>9003</v>
      </c>
      <c r="I55" s="102">
        <f t="shared" si="18"/>
        <v>0</v>
      </c>
      <c r="J55" s="102">
        <f t="shared" si="18"/>
        <v>0</v>
      </c>
      <c r="K55" s="102">
        <f t="shared" si="18"/>
        <v>0</v>
      </c>
      <c r="L55" s="102">
        <f t="shared" si="18"/>
        <v>0</v>
      </c>
      <c r="M55" s="10"/>
    </row>
    <row r="56" spans="1:13" ht="12.75">
      <c r="A56" s="239"/>
      <c r="B56" s="238"/>
      <c r="C56" s="99" t="s">
        <v>58</v>
      </c>
      <c r="D56" s="104" t="s">
        <v>59</v>
      </c>
      <c r="E56" s="89">
        <v>41844</v>
      </c>
      <c r="F56" s="89">
        <f aca="true" t="shared" si="19" ref="F56:F61">E56-L56</f>
        <v>41844</v>
      </c>
      <c r="G56" s="92">
        <f>E56</f>
        <v>41844</v>
      </c>
      <c r="H56" s="92"/>
      <c r="I56" s="92"/>
      <c r="J56" s="92"/>
      <c r="K56" s="92"/>
      <c r="L56" s="92"/>
      <c r="M56" s="10"/>
    </row>
    <row r="57" spans="1:13" ht="12.75">
      <c r="A57" s="239"/>
      <c r="B57" s="239"/>
      <c r="C57" s="99" t="s">
        <v>60</v>
      </c>
      <c r="D57" s="104" t="s">
        <v>61</v>
      </c>
      <c r="E57" s="89">
        <v>3557</v>
      </c>
      <c r="F57" s="89">
        <f t="shared" si="19"/>
        <v>3557</v>
      </c>
      <c r="G57" s="92">
        <f>E57</f>
        <v>3557</v>
      </c>
      <c r="H57" s="92"/>
      <c r="I57" s="92"/>
      <c r="J57" s="92"/>
      <c r="K57" s="92"/>
      <c r="L57" s="92"/>
      <c r="M57" s="10"/>
    </row>
    <row r="58" spans="1:13" ht="12.75">
      <c r="A58" s="239"/>
      <c r="B58" s="239"/>
      <c r="C58" s="99" t="s">
        <v>16</v>
      </c>
      <c r="D58" s="104" t="s">
        <v>17</v>
      </c>
      <c r="E58" s="89">
        <v>7891</v>
      </c>
      <c r="F58" s="89">
        <f t="shared" si="19"/>
        <v>7891</v>
      </c>
      <c r="G58" s="92"/>
      <c r="H58" s="92">
        <f>E58</f>
        <v>7891</v>
      </c>
      <c r="I58" s="92"/>
      <c r="J58" s="92"/>
      <c r="K58" s="92"/>
      <c r="L58" s="92"/>
      <c r="M58" s="10"/>
    </row>
    <row r="59" spans="1:13" ht="12.75">
      <c r="A59" s="239"/>
      <c r="B59" s="239"/>
      <c r="C59" s="99" t="s">
        <v>18</v>
      </c>
      <c r="D59" s="104" t="s">
        <v>19</v>
      </c>
      <c r="E59" s="89">
        <v>1112</v>
      </c>
      <c r="F59" s="89">
        <f t="shared" si="19"/>
        <v>1112</v>
      </c>
      <c r="G59" s="92"/>
      <c r="H59" s="92">
        <f>E59</f>
        <v>1112</v>
      </c>
      <c r="I59" s="92"/>
      <c r="J59" s="92"/>
      <c r="K59" s="92"/>
      <c r="L59" s="92"/>
      <c r="M59" s="10"/>
    </row>
    <row r="60" spans="1:13" ht="12.75">
      <c r="A60" s="239"/>
      <c r="B60" s="239"/>
      <c r="C60" s="99" t="s">
        <v>22</v>
      </c>
      <c r="D60" s="104" t="s">
        <v>23</v>
      </c>
      <c r="E60" s="89">
        <v>777</v>
      </c>
      <c r="F60" s="89">
        <f t="shared" si="19"/>
        <v>777</v>
      </c>
      <c r="G60" s="92"/>
      <c r="H60" s="92"/>
      <c r="I60" s="92"/>
      <c r="J60" s="92"/>
      <c r="K60" s="92"/>
      <c r="L60" s="92"/>
      <c r="M60" s="10"/>
    </row>
    <row r="61" spans="1:13" ht="12.75">
      <c r="A61" s="239"/>
      <c r="B61" s="240"/>
      <c r="C61" s="99" t="s">
        <v>62</v>
      </c>
      <c r="D61" s="104" t="s">
        <v>63</v>
      </c>
      <c r="E61" s="89">
        <v>1636</v>
      </c>
      <c r="F61" s="89">
        <f t="shared" si="19"/>
        <v>1636</v>
      </c>
      <c r="G61" s="92"/>
      <c r="H61" s="92"/>
      <c r="I61" s="92"/>
      <c r="J61" s="92"/>
      <c r="K61" s="92"/>
      <c r="L61" s="92"/>
      <c r="M61" s="10"/>
    </row>
    <row r="62" spans="1:13" ht="12.75">
      <c r="A62" s="239"/>
      <c r="B62" s="100" t="s">
        <v>64</v>
      </c>
      <c r="C62" s="100"/>
      <c r="D62" s="101" t="s">
        <v>65</v>
      </c>
      <c r="E62" s="102">
        <f aca="true" t="shared" si="20" ref="E62:L62">SUBTOTAL(9,E63:E69)</f>
        <v>91075</v>
      </c>
      <c r="F62" s="102">
        <f t="shared" si="20"/>
        <v>91075</v>
      </c>
      <c r="G62" s="102">
        <f t="shared" si="20"/>
        <v>0</v>
      </c>
      <c r="H62" s="102">
        <f t="shared" si="20"/>
        <v>0</v>
      </c>
      <c r="I62" s="102">
        <f t="shared" si="20"/>
        <v>0</v>
      </c>
      <c r="J62" s="102">
        <f t="shared" si="20"/>
        <v>0</v>
      </c>
      <c r="K62" s="102">
        <f t="shared" si="20"/>
        <v>0</v>
      </c>
      <c r="L62" s="102">
        <f t="shared" si="20"/>
        <v>0</v>
      </c>
      <c r="M62" s="10"/>
    </row>
    <row r="63" spans="1:13" ht="12.75">
      <c r="A63" s="239"/>
      <c r="B63" s="238"/>
      <c r="C63" s="99" t="s">
        <v>66</v>
      </c>
      <c r="D63" s="104" t="s">
        <v>67</v>
      </c>
      <c r="E63" s="89">
        <v>74900</v>
      </c>
      <c r="F63" s="89">
        <f aca="true" t="shared" si="21" ref="F63:F69">E63-L63</f>
        <v>74900</v>
      </c>
      <c r="G63" s="92"/>
      <c r="H63" s="92"/>
      <c r="I63" s="92"/>
      <c r="J63" s="92"/>
      <c r="K63" s="92"/>
      <c r="L63" s="92"/>
      <c r="M63" s="10"/>
    </row>
    <row r="64" spans="1:13" ht="12.75">
      <c r="A64" s="239"/>
      <c r="B64" s="239"/>
      <c r="C64" s="99" t="s">
        <v>22</v>
      </c>
      <c r="D64" s="104" t="s">
        <v>23</v>
      </c>
      <c r="E64" s="89">
        <v>8000</v>
      </c>
      <c r="F64" s="89">
        <f t="shared" si="21"/>
        <v>8000</v>
      </c>
      <c r="G64" s="92"/>
      <c r="H64" s="92"/>
      <c r="I64" s="92"/>
      <c r="J64" s="92"/>
      <c r="K64" s="92"/>
      <c r="L64" s="92"/>
      <c r="M64" s="10"/>
    </row>
    <row r="65" spans="1:13" ht="12.75">
      <c r="A65" s="239"/>
      <c r="B65" s="239"/>
      <c r="C65" s="99" t="s">
        <v>28</v>
      </c>
      <c r="D65" s="104" t="s">
        <v>29</v>
      </c>
      <c r="E65" s="89">
        <v>3795</v>
      </c>
      <c r="F65" s="89">
        <f t="shared" si="21"/>
        <v>3795</v>
      </c>
      <c r="G65" s="92"/>
      <c r="H65" s="92"/>
      <c r="I65" s="92"/>
      <c r="J65" s="92"/>
      <c r="K65" s="92"/>
      <c r="L65" s="92"/>
      <c r="M65" s="10"/>
    </row>
    <row r="66" spans="1:13" ht="22.5">
      <c r="A66" s="239"/>
      <c r="B66" s="239"/>
      <c r="C66" s="99" t="s">
        <v>68</v>
      </c>
      <c r="D66" s="104" t="s">
        <v>69</v>
      </c>
      <c r="E66" s="89">
        <v>280</v>
      </c>
      <c r="F66" s="89">
        <f t="shared" si="21"/>
        <v>280</v>
      </c>
      <c r="G66" s="92"/>
      <c r="H66" s="92"/>
      <c r="I66" s="92"/>
      <c r="J66" s="92"/>
      <c r="K66" s="92"/>
      <c r="L66" s="92"/>
      <c r="M66" s="10"/>
    </row>
    <row r="67" spans="1:13" ht="22.5">
      <c r="A67" s="239"/>
      <c r="B67" s="239"/>
      <c r="C67" s="99" t="s">
        <v>30</v>
      </c>
      <c r="D67" s="104" t="s">
        <v>31</v>
      </c>
      <c r="E67" s="89">
        <v>700</v>
      </c>
      <c r="F67" s="89">
        <f t="shared" si="21"/>
        <v>700</v>
      </c>
      <c r="G67" s="92"/>
      <c r="H67" s="92"/>
      <c r="I67" s="92"/>
      <c r="J67" s="92"/>
      <c r="K67" s="92"/>
      <c r="L67" s="92"/>
      <c r="M67" s="10"/>
    </row>
    <row r="68" spans="1:13" ht="12.75">
      <c r="A68" s="239"/>
      <c r="B68" s="239"/>
      <c r="C68" s="99" t="s">
        <v>70</v>
      </c>
      <c r="D68" s="104" t="s">
        <v>71</v>
      </c>
      <c r="E68" s="89">
        <v>1900</v>
      </c>
      <c r="F68" s="89">
        <f t="shared" si="21"/>
        <v>1900</v>
      </c>
      <c r="G68" s="92"/>
      <c r="H68" s="92"/>
      <c r="I68" s="92"/>
      <c r="J68" s="92"/>
      <c r="K68" s="92"/>
      <c r="L68" s="92"/>
      <c r="M68" s="10"/>
    </row>
    <row r="69" spans="1:13" ht="22.5">
      <c r="A69" s="239"/>
      <c r="B69" s="240"/>
      <c r="C69" s="99" t="s">
        <v>72</v>
      </c>
      <c r="D69" s="104" t="s">
        <v>73</v>
      </c>
      <c r="E69" s="89">
        <v>1500</v>
      </c>
      <c r="F69" s="89">
        <f t="shared" si="21"/>
        <v>1500</v>
      </c>
      <c r="G69" s="92"/>
      <c r="H69" s="92"/>
      <c r="I69" s="92"/>
      <c r="J69" s="92"/>
      <c r="K69" s="92"/>
      <c r="L69" s="92"/>
      <c r="M69" s="10"/>
    </row>
    <row r="70" spans="1:13" ht="12.75">
      <c r="A70" s="239"/>
      <c r="B70" s="100" t="s">
        <v>74</v>
      </c>
      <c r="C70" s="100"/>
      <c r="D70" s="101" t="s">
        <v>75</v>
      </c>
      <c r="E70" s="102">
        <f aca="true" t="shared" si="22" ref="E70:L70">SUBTOTAL(9,E71:E97)</f>
        <v>2069862</v>
      </c>
      <c r="F70" s="102">
        <f t="shared" si="22"/>
        <v>1984862</v>
      </c>
      <c r="G70" s="102">
        <f t="shared" si="22"/>
        <v>1273002</v>
      </c>
      <c r="H70" s="102">
        <f t="shared" si="22"/>
        <v>264140</v>
      </c>
      <c r="I70" s="102">
        <f t="shared" si="22"/>
        <v>0</v>
      </c>
      <c r="J70" s="102">
        <f t="shared" si="22"/>
        <v>0</v>
      </c>
      <c r="K70" s="102">
        <f t="shared" si="22"/>
        <v>0</v>
      </c>
      <c r="L70" s="102">
        <f t="shared" si="22"/>
        <v>85000</v>
      </c>
      <c r="M70" s="10"/>
    </row>
    <row r="71" spans="1:13" ht="12.75">
      <c r="A71" s="239"/>
      <c r="B71" s="238"/>
      <c r="C71" s="99" t="s">
        <v>76</v>
      </c>
      <c r="D71" s="104" t="s">
        <v>77</v>
      </c>
      <c r="E71" s="89">
        <v>5000</v>
      </c>
      <c r="F71" s="89">
        <f aca="true" t="shared" si="23" ref="F71:F97">E71-L71</f>
        <v>5000</v>
      </c>
      <c r="G71" s="92"/>
      <c r="H71" s="92"/>
      <c r="I71" s="92"/>
      <c r="J71" s="92"/>
      <c r="K71" s="92"/>
      <c r="L71" s="92"/>
      <c r="M71" s="10"/>
    </row>
    <row r="72" spans="1:13" ht="12.75">
      <c r="A72" s="239"/>
      <c r="B72" s="239"/>
      <c r="C72" s="99" t="s">
        <v>58</v>
      </c>
      <c r="D72" s="104" t="s">
        <v>59</v>
      </c>
      <c r="E72" s="89">
        <v>1181771</v>
      </c>
      <c r="F72" s="89">
        <f t="shared" si="23"/>
        <v>1181771</v>
      </c>
      <c r="G72" s="92">
        <f>E72</f>
        <v>1181771</v>
      </c>
      <c r="H72" s="92"/>
      <c r="I72" s="92"/>
      <c r="J72" s="92"/>
      <c r="K72" s="92"/>
      <c r="L72" s="92"/>
      <c r="M72" s="10"/>
    </row>
    <row r="73" spans="1:13" ht="12.75">
      <c r="A73" s="239"/>
      <c r="B73" s="239"/>
      <c r="C73" s="99" t="s">
        <v>60</v>
      </c>
      <c r="D73" s="104" t="s">
        <v>61</v>
      </c>
      <c r="E73" s="89">
        <v>81231</v>
      </c>
      <c r="F73" s="89">
        <f t="shared" si="23"/>
        <v>81231</v>
      </c>
      <c r="G73" s="92">
        <f>E73</f>
        <v>81231</v>
      </c>
      <c r="H73" s="92"/>
      <c r="I73" s="92"/>
      <c r="J73" s="92"/>
      <c r="K73" s="92"/>
      <c r="L73" s="92"/>
      <c r="M73" s="10"/>
    </row>
    <row r="74" spans="1:13" ht="12.75">
      <c r="A74" s="239"/>
      <c r="B74" s="239"/>
      <c r="C74" s="99" t="s">
        <v>16</v>
      </c>
      <c r="D74" s="104" t="s">
        <v>17</v>
      </c>
      <c r="E74" s="89">
        <v>218122</v>
      </c>
      <c r="F74" s="89">
        <f t="shared" si="23"/>
        <v>218122</v>
      </c>
      <c r="G74" s="92"/>
      <c r="H74" s="92">
        <f>E74</f>
        <v>218122</v>
      </c>
      <c r="I74" s="92"/>
      <c r="J74" s="92"/>
      <c r="K74" s="92"/>
      <c r="L74" s="92"/>
      <c r="M74" s="10"/>
    </row>
    <row r="75" spans="1:13" ht="12.75">
      <c r="A75" s="239"/>
      <c r="B75" s="239"/>
      <c r="C75" s="99" t="s">
        <v>18</v>
      </c>
      <c r="D75" s="104" t="s">
        <v>19</v>
      </c>
      <c r="E75" s="89">
        <v>30808</v>
      </c>
      <c r="F75" s="89">
        <f t="shared" si="23"/>
        <v>30808</v>
      </c>
      <c r="G75" s="92"/>
      <c r="H75" s="92">
        <f>E75</f>
        <v>30808</v>
      </c>
      <c r="I75" s="92"/>
      <c r="J75" s="92"/>
      <c r="K75" s="92"/>
      <c r="L75" s="92"/>
      <c r="M75" s="10"/>
    </row>
    <row r="76" spans="1:13" ht="22.5">
      <c r="A76" s="239"/>
      <c r="B76" s="239"/>
      <c r="C76" s="99" t="s">
        <v>78</v>
      </c>
      <c r="D76" s="104" t="s">
        <v>79</v>
      </c>
      <c r="E76" s="89">
        <v>15210</v>
      </c>
      <c r="F76" s="89">
        <f t="shared" si="23"/>
        <v>15210</v>
      </c>
      <c r="G76" s="92"/>
      <c r="H76" s="92">
        <f>E76</f>
        <v>15210</v>
      </c>
      <c r="I76" s="92"/>
      <c r="J76" s="92"/>
      <c r="K76" s="92"/>
      <c r="L76" s="92"/>
      <c r="M76" s="10"/>
    </row>
    <row r="77" spans="1:13" ht="12.75">
      <c r="A77" s="239"/>
      <c r="B77" s="239"/>
      <c r="C77" s="99" t="s">
        <v>20</v>
      </c>
      <c r="D77" s="104" t="s">
        <v>21</v>
      </c>
      <c r="E77" s="89">
        <v>10000</v>
      </c>
      <c r="F77" s="89">
        <f t="shared" si="23"/>
        <v>10000</v>
      </c>
      <c r="G77" s="92">
        <f>E77</f>
        <v>10000</v>
      </c>
      <c r="H77" s="92"/>
      <c r="I77" s="92"/>
      <c r="J77" s="92"/>
      <c r="K77" s="92"/>
      <c r="L77" s="92"/>
      <c r="M77" s="10"/>
    </row>
    <row r="78" spans="1:13" ht="12.75">
      <c r="A78" s="239"/>
      <c r="B78" s="239"/>
      <c r="C78" s="99" t="s">
        <v>22</v>
      </c>
      <c r="D78" s="104" t="s">
        <v>23</v>
      </c>
      <c r="E78" s="89">
        <v>85000</v>
      </c>
      <c r="F78" s="89">
        <f t="shared" si="23"/>
        <v>85000</v>
      </c>
      <c r="G78" s="92"/>
      <c r="H78" s="92"/>
      <c r="I78" s="92"/>
      <c r="J78" s="92"/>
      <c r="K78" s="92"/>
      <c r="L78" s="92"/>
      <c r="M78" s="10"/>
    </row>
    <row r="79" spans="1:13" ht="12.75">
      <c r="A79" s="239"/>
      <c r="B79" s="239"/>
      <c r="C79" s="99" t="s">
        <v>24</v>
      </c>
      <c r="D79" s="104" t="s">
        <v>25</v>
      </c>
      <c r="E79" s="89">
        <v>65000</v>
      </c>
      <c r="F79" s="89">
        <f t="shared" si="23"/>
        <v>65000</v>
      </c>
      <c r="G79" s="92"/>
      <c r="H79" s="92"/>
      <c r="I79" s="92"/>
      <c r="J79" s="92"/>
      <c r="K79" s="92"/>
      <c r="L79" s="92"/>
      <c r="M79" s="10"/>
    </row>
    <row r="80" spans="1:13" ht="12.75">
      <c r="A80" s="239"/>
      <c r="B80" s="239"/>
      <c r="C80" s="99" t="s">
        <v>26</v>
      </c>
      <c r="D80" s="104" t="s">
        <v>27</v>
      </c>
      <c r="E80" s="89">
        <v>10000</v>
      </c>
      <c r="F80" s="89">
        <f t="shared" si="23"/>
        <v>10000</v>
      </c>
      <c r="G80" s="92"/>
      <c r="H80" s="92"/>
      <c r="I80" s="92"/>
      <c r="J80" s="92"/>
      <c r="K80" s="92"/>
      <c r="L80" s="92"/>
      <c r="M80" s="10"/>
    </row>
    <row r="81" spans="1:13" ht="12.75">
      <c r="A81" s="239"/>
      <c r="B81" s="239"/>
      <c r="C81" s="99" t="s">
        <v>80</v>
      </c>
      <c r="D81" s="104" t="s">
        <v>81</v>
      </c>
      <c r="E81" s="89">
        <v>1000</v>
      </c>
      <c r="F81" s="89">
        <f t="shared" si="23"/>
        <v>1000</v>
      </c>
      <c r="G81" s="92"/>
      <c r="H81" s="92"/>
      <c r="I81" s="92"/>
      <c r="J81" s="92"/>
      <c r="K81" s="92"/>
      <c r="L81" s="92"/>
      <c r="M81" s="10"/>
    </row>
    <row r="82" spans="1:13" ht="12.75">
      <c r="A82" s="239"/>
      <c r="B82" s="239"/>
      <c r="C82" s="99" t="s">
        <v>28</v>
      </c>
      <c r="D82" s="104" t="s">
        <v>29</v>
      </c>
      <c r="E82" s="89">
        <v>115000</v>
      </c>
      <c r="F82" s="89">
        <f t="shared" si="23"/>
        <v>115000</v>
      </c>
      <c r="G82" s="92"/>
      <c r="H82" s="92"/>
      <c r="I82" s="92"/>
      <c r="J82" s="92"/>
      <c r="K82" s="92"/>
      <c r="L82" s="92"/>
      <c r="M82" s="10"/>
    </row>
    <row r="83" spans="1:13" ht="12.75">
      <c r="A83" s="239"/>
      <c r="B83" s="239"/>
      <c r="C83" s="99" t="s">
        <v>82</v>
      </c>
      <c r="D83" s="104" t="s">
        <v>83</v>
      </c>
      <c r="E83" s="89">
        <v>800</v>
      </c>
      <c r="F83" s="89">
        <f t="shared" si="23"/>
        <v>800</v>
      </c>
      <c r="G83" s="92"/>
      <c r="H83" s="92"/>
      <c r="I83" s="92"/>
      <c r="J83" s="92"/>
      <c r="K83" s="92"/>
      <c r="L83" s="92"/>
      <c r="M83" s="10"/>
    </row>
    <row r="84" spans="1:13" ht="22.5">
      <c r="A84" s="239"/>
      <c r="B84" s="239"/>
      <c r="C84" s="99" t="s">
        <v>68</v>
      </c>
      <c r="D84" s="104" t="s">
        <v>69</v>
      </c>
      <c r="E84" s="89">
        <v>5500</v>
      </c>
      <c r="F84" s="89">
        <f t="shared" si="23"/>
        <v>5500</v>
      </c>
      <c r="G84" s="92"/>
      <c r="H84" s="92"/>
      <c r="I84" s="92"/>
      <c r="J84" s="92"/>
      <c r="K84" s="92"/>
      <c r="L84" s="92"/>
      <c r="M84" s="10"/>
    </row>
    <row r="85" spans="1:13" ht="22.5">
      <c r="A85" s="239"/>
      <c r="B85" s="239"/>
      <c r="C85" s="99" t="s">
        <v>30</v>
      </c>
      <c r="D85" s="104" t="s">
        <v>31</v>
      </c>
      <c r="E85" s="89">
        <v>30000</v>
      </c>
      <c r="F85" s="89">
        <f t="shared" si="23"/>
        <v>30000</v>
      </c>
      <c r="G85" s="92"/>
      <c r="H85" s="92"/>
      <c r="I85" s="92"/>
      <c r="J85" s="92"/>
      <c r="K85" s="92"/>
      <c r="L85" s="92"/>
      <c r="M85" s="10"/>
    </row>
    <row r="86" spans="1:13" ht="22.5">
      <c r="A86" s="239"/>
      <c r="B86" s="239"/>
      <c r="C86" s="99" t="s">
        <v>48</v>
      </c>
      <c r="D86" s="104" t="s">
        <v>49</v>
      </c>
      <c r="E86" s="89">
        <v>500</v>
      </c>
      <c r="F86" s="89">
        <f t="shared" si="23"/>
        <v>500</v>
      </c>
      <c r="G86" s="92"/>
      <c r="H86" s="92"/>
      <c r="I86" s="92"/>
      <c r="J86" s="92"/>
      <c r="K86" s="92"/>
      <c r="L86" s="92"/>
      <c r="M86" s="10"/>
    </row>
    <row r="87" spans="1:13" ht="12.75">
      <c r="A87" s="239"/>
      <c r="B87" s="239"/>
      <c r="C87" s="99" t="s">
        <v>70</v>
      </c>
      <c r="D87" s="104" t="s">
        <v>71</v>
      </c>
      <c r="E87" s="89">
        <v>50000</v>
      </c>
      <c r="F87" s="89">
        <f t="shared" si="23"/>
        <v>50000</v>
      </c>
      <c r="G87" s="92"/>
      <c r="H87" s="92"/>
      <c r="I87" s="92"/>
      <c r="J87" s="92"/>
      <c r="K87" s="92"/>
      <c r="L87" s="92"/>
      <c r="M87" s="10"/>
    </row>
    <row r="88" spans="1:13" ht="12.75">
      <c r="A88" s="239"/>
      <c r="B88" s="239"/>
      <c r="C88" s="99" t="s">
        <v>32</v>
      </c>
      <c r="D88" s="104" t="s">
        <v>33</v>
      </c>
      <c r="E88" s="89">
        <v>5000</v>
      </c>
      <c r="F88" s="89">
        <f t="shared" si="23"/>
        <v>5000</v>
      </c>
      <c r="G88" s="92"/>
      <c r="H88" s="92"/>
      <c r="I88" s="92"/>
      <c r="J88" s="92"/>
      <c r="K88" s="92"/>
      <c r="L88" s="92"/>
      <c r="M88" s="10"/>
    </row>
    <row r="89" spans="1:13" ht="12.75">
      <c r="A89" s="239"/>
      <c r="B89" s="239"/>
      <c r="C89" s="99" t="s">
        <v>62</v>
      </c>
      <c r="D89" s="104" t="s">
        <v>63</v>
      </c>
      <c r="E89" s="89">
        <v>28920</v>
      </c>
      <c r="F89" s="89">
        <f t="shared" si="23"/>
        <v>28920</v>
      </c>
      <c r="G89" s="92"/>
      <c r="H89" s="92"/>
      <c r="I89" s="92"/>
      <c r="J89" s="92"/>
      <c r="K89" s="92"/>
      <c r="L89" s="92"/>
      <c r="M89" s="10"/>
    </row>
    <row r="90" spans="1:13" ht="12.75">
      <c r="A90" s="239"/>
      <c r="B90" s="239"/>
      <c r="C90" s="99" t="s">
        <v>34</v>
      </c>
      <c r="D90" s="104" t="s">
        <v>35</v>
      </c>
      <c r="E90" s="89">
        <v>1000</v>
      </c>
      <c r="F90" s="89">
        <f t="shared" si="23"/>
        <v>1000</v>
      </c>
      <c r="G90" s="92"/>
      <c r="H90" s="92"/>
      <c r="I90" s="92"/>
      <c r="J90" s="92"/>
      <c r="K90" s="92"/>
      <c r="L90" s="92"/>
      <c r="M90" s="10"/>
    </row>
    <row r="91" spans="1:13" ht="12.75">
      <c r="A91" s="239"/>
      <c r="B91" s="239"/>
      <c r="C91" s="99" t="s">
        <v>419</v>
      </c>
      <c r="D91" s="104" t="s">
        <v>251</v>
      </c>
      <c r="E91" s="89">
        <v>0</v>
      </c>
      <c r="F91" s="89">
        <f t="shared" si="23"/>
        <v>0</v>
      </c>
      <c r="G91" s="92"/>
      <c r="H91" s="92"/>
      <c r="I91" s="92"/>
      <c r="J91" s="92"/>
      <c r="K91" s="92"/>
      <c r="L91" s="92"/>
      <c r="M91" s="10"/>
    </row>
    <row r="92" spans="1:13" ht="22.5">
      <c r="A92" s="239"/>
      <c r="B92" s="239"/>
      <c r="C92" s="99" t="s">
        <v>420</v>
      </c>
      <c r="D92" s="104" t="s">
        <v>421</v>
      </c>
      <c r="E92" s="89">
        <v>0</v>
      </c>
      <c r="F92" s="89">
        <f t="shared" si="23"/>
        <v>0</v>
      </c>
      <c r="G92" s="92"/>
      <c r="H92" s="92"/>
      <c r="I92" s="92"/>
      <c r="J92" s="92"/>
      <c r="K92" s="92"/>
      <c r="L92" s="92"/>
      <c r="M92" s="10"/>
    </row>
    <row r="93" spans="1:13" ht="22.5">
      <c r="A93" s="239"/>
      <c r="B93" s="239"/>
      <c r="C93" s="99" t="s">
        <v>84</v>
      </c>
      <c r="D93" s="104" t="s">
        <v>85</v>
      </c>
      <c r="E93" s="89">
        <v>15000</v>
      </c>
      <c r="F93" s="89">
        <f t="shared" si="23"/>
        <v>15000</v>
      </c>
      <c r="G93" s="92"/>
      <c r="H93" s="92"/>
      <c r="I93" s="92"/>
      <c r="J93" s="92"/>
      <c r="K93" s="92"/>
      <c r="L93" s="92"/>
      <c r="M93" s="10"/>
    </row>
    <row r="94" spans="1:13" ht="22.5">
      <c r="A94" s="239"/>
      <c r="B94" s="239"/>
      <c r="C94" s="99" t="s">
        <v>86</v>
      </c>
      <c r="D94" s="104" t="s">
        <v>87</v>
      </c>
      <c r="E94" s="89">
        <v>10000</v>
      </c>
      <c r="F94" s="89">
        <f t="shared" si="23"/>
        <v>10000</v>
      </c>
      <c r="G94" s="92"/>
      <c r="H94" s="92"/>
      <c r="I94" s="92"/>
      <c r="J94" s="92"/>
      <c r="K94" s="92"/>
      <c r="L94" s="92"/>
      <c r="M94" s="10"/>
    </row>
    <row r="95" spans="1:13" ht="22.5">
      <c r="A95" s="239"/>
      <c r="B95" s="239"/>
      <c r="C95" s="99" t="s">
        <v>72</v>
      </c>
      <c r="D95" s="104" t="s">
        <v>73</v>
      </c>
      <c r="E95" s="89">
        <v>20000</v>
      </c>
      <c r="F95" s="89">
        <f t="shared" si="23"/>
        <v>20000</v>
      </c>
      <c r="G95" s="92"/>
      <c r="H95" s="92"/>
      <c r="I95" s="92"/>
      <c r="J95" s="92"/>
      <c r="K95" s="92"/>
      <c r="L95" s="92"/>
      <c r="M95" s="10"/>
    </row>
    <row r="96" spans="1:13" ht="12.75">
      <c r="A96" s="239"/>
      <c r="B96" s="239"/>
      <c r="C96" s="99" t="s">
        <v>6</v>
      </c>
      <c r="D96" s="104" t="s">
        <v>7</v>
      </c>
      <c r="E96" s="89">
        <v>60000</v>
      </c>
      <c r="F96" s="89">
        <f t="shared" si="23"/>
        <v>0</v>
      </c>
      <c r="G96" s="92"/>
      <c r="H96" s="92"/>
      <c r="I96" s="92"/>
      <c r="J96" s="92"/>
      <c r="K96" s="92"/>
      <c r="L96" s="92">
        <f>E96</f>
        <v>60000</v>
      </c>
      <c r="M96" s="10"/>
    </row>
    <row r="97" spans="1:13" ht="12.75">
      <c r="A97" s="239"/>
      <c r="B97" s="240"/>
      <c r="C97" s="99" t="s">
        <v>88</v>
      </c>
      <c r="D97" s="104" t="s">
        <v>89</v>
      </c>
      <c r="E97" s="89">
        <v>25000</v>
      </c>
      <c r="F97" s="89">
        <f t="shared" si="23"/>
        <v>0</v>
      </c>
      <c r="G97" s="92"/>
      <c r="H97" s="92"/>
      <c r="I97" s="92"/>
      <c r="J97" s="92"/>
      <c r="K97" s="92"/>
      <c r="L97" s="92">
        <f>E97</f>
        <v>25000</v>
      </c>
      <c r="M97" s="10"/>
    </row>
    <row r="98" spans="1:13" ht="12.75">
      <c r="A98" s="239"/>
      <c r="B98" s="100" t="s">
        <v>90</v>
      </c>
      <c r="C98" s="100"/>
      <c r="D98" s="101" t="s">
        <v>91</v>
      </c>
      <c r="E98" s="102">
        <f aca="true" t="shared" si="24" ref="E98:L98">SUBTOTAL(9,E99:E101)</f>
        <v>25000</v>
      </c>
      <c r="F98" s="102">
        <f t="shared" si="24"/>
        <v>25000</v>
      </c>
      <c r="G98" s="102">
        <f t="shared" si="24"/>
        <v>5000</v>
      </c>
      <c r="H98" s="102">
        <f t="shared" si="24"/>
        <v>0</v>
      </c>
      <c r="I98" s="102">
        <f t="shared" si="24"/>
        <v>0</v>
      </c>
      <c r="J98" s="102">
        <f t="shared" si="24"/>
        <v>0</v>
      </c>
      <c r="K98" s="102">
        <f t="shared" si="24"/>
        <v>0</v>
      </c>
      <c r="L98" s="102">
        <f t="shared" si="24"/>
        <v>0</v>
      </c>
      <c r="M98" s="10"/>
    </row>
    <row r="99" spans="1:13" ht="12.75">
      <c r="A99" s="239"/>
      <c r="B99" s="238"/>
      <c r="C99" s="99" t="s">
        <v>20</v>
      </c>
      <c r="D99" s="104" t="s">
        <v>21</v>
      </c>
      <c r="E99" s="89">
        <v>5000</v>
      </c>
      <c r="F99" s="89">
        <f>E99-L99</f>
        <v>5000</v>
      </c>
      <c r="G99" s="92">
        <f>E99</f>
        <v>5000</v>
      </c>
      <c r="H99" s="92"/>
      <c r="I99" s="92"/>
      <c r="J99" s="92"/>
      <c r="K99" s="92"/>
      <c r="L99" s="92"/>
      <c r="M99" s="10"/>
    </row>
    <row r="100" spans="1:13" ht="12.75">
      <c r="A100" s="239"/>
      <c r="B100" s="239"/>
      <c r="C100" s="99" t="s">
        <v>22</v>
      </c>
      <c r="D100" s="104" t="s">
        <v>23</v>
      </c>
      <c r="E100" s="89">
        <v>10000</v>
      </c>
      <c r="F100" s="89">
        <f>E100-L100</f>
        <v>10000</v>
      </c>
      <c r="G100" s="92"/>
      <c r="H100" s="92"/>
      <c r="I100" s="92"/>
      <c r="J100" s="92"/>
      <c r="K100" s="92"/>
      <c r="L100" s="92"/>
      <c r="M100" s="10"/>
    </row>
    <row r="101" spans="1:13" ht="12.75">
      <c r="A101" s="239"/>
      <c r="B101" s="240"/>
      <c r="C101" s="99" t="s">
        <v>28</v>
      </c>
      <c r="D101" s="104" t="s">
        <v>29</v>
      </c>
      <c r="E101" s="89">
        <v>10000</v>
      </c>
      <c r="F101" s="89">
        <f>E101-L101</f>
        <v>10000</v>
      </c>
      <c r="G101" s="92"/>
      <c r="H101" s="92"/>
      <c r="I101" s="92"/>
      <c r="J101" s="92"/>
      <c r="K101" s="92"/>
      <c r="L101" s="92"/>
      <c r="M101" s="10"/>
    </row>
    <row r="102" spans="1:13" ht="12.75">
      <c r="A102" s="239"/>
      <c r="B102" s="100" t="s">
        <v>92</v>
      </c>
      <c r="C102" s="100"/>
      <c r="D102" s="101" t="s">
        <v>93</v>
      </c>
      <c r="E102" s="102">
        <f aca="true" t="shared" si="25" ref="E102:L102">SUBTOTAL(9,E103:E111)</f>
        <v>56108</v>
      </c>
      <c r="F102" s="102">
        <f t="shared" si="25"/>
        <v>56108</v>
      </c>
      <c r="G102" s="102">
        <f t="shared" si="25"/>
        <v>42900</v>
      </c>
      <c r="H102" s="102">
        <f t="shared" si="25"/>
        <v>10508</v>
      </c>
      <c r="I102" s="102">
        <f t="shared" si="25"/>
        <v>0</v>
      </c>
      <c r="J102" s="102">
        <f t="shared" si="25"/>
        <v>0</v>
      </c>
      <c r="K102" s="102">
        <f t="shared" si="25"/>
        <v>0</v>
      </c>
      <c r="L102" s="102">
        <f t="shared" si="25"/>
        <v>0</v>
      </c>
      <c r="M102" s="10"/>
    </row>
    <row r="103" spans="1:13" ht="12.75">
      <c r="A103" s="239"/>
      <c r="B103" s="238"/>
      <c r="C103" s="99" t="s">
        <v>76</v>
      </c>
      <c r="D103" s="104" t="s">
        <v>77</v>
      </c>
      <c r="E103" s="89">
        <v>200</v>
      </c>
      <c r="F103" s="89">
        <f aca="true" t="shared" si="26" ref="F103:F111">E103-L103</f>
        <v>200</v>
      </c>
      <c r="G103" s="93"/>
      <c r="H103" s="92"/>
      <c r="I103" s="92"/>
      <c r="J103" s="92"/>
      <c r="K103" s="92"/>
      <c r="L103" s="92"/>
      <c r="M103" s="10"/>
    </row>
    <row r="104" spans="1:13" ht="12.75">
      <c r="A104" s="239"/>
      <c r="B104" s="239"/>
      <c r="C104" s="99" t="s">
        <v>58</v>
      </c>
      <c r="D104" s="104" t="s">
        <v>59</v>
      </c>
      <c r="E104" s="89">
        <v>35000</v>
      </c>
      <c r="F104" s="89">
        <f t="shared" si="26"/>
        <v>35000</v>
      </c>
      <c r="G104" s="92">
        <f>E104</f>
        <v>35000</v>
      </c>
      <c r="H104" s="92"/>
      <c r="I104" s="92"/>
      <c r="J104" s="92"/>
      <c r="K104" s="92"/>
      <c r="L104" s="92"/>
      <c r="M104" s="10"/>
    </row>
    <row r="105" spans="1:13" ht="12.75">
      <c r="A105" s="239"/>
      <c r="B105" s="239"/>
      <c r="C105" s="99" t="s">
        <v>60</v>
      </c>
      <c r="D105" s="104" t="s">
        <v>61</v>
      </c>
      <c r="E105" s="89">
        <v>2900</v>
      </c>
      <c r="F105" s="89">
        <f t="shared" si="26"/>
        <v>2900</v>
      </c>
      <c r="G105" s="92">
        <f>E105</f>
        <v>2900</v>
      </c>
      <c r="H105" s="92"/>
      <c r="I105" s="92"/>
      <c r="J105" s="92"/>
      <c r="K105" s="92"/>
      <c r="L105" s="92"/>
      <c r="M105" s="10"/>
    </row>
    <row r="106" spans="1:13" ht="12.75">
      <c r="A106" s="239"/>
      <c r="B106" s="239"/>
      <c r="C106" s="99" t="s">
        <v>16</v>
      </c>
      <c r="D106" s="104" t="s">
        <v>17</v>
      </c>
      <c r="E106" s="89">
        <v>7456</v>
      </c>
      <c r="F106" s="89">
        <f t="shared" si="26"/>
        <v>7456</v>
      </c>
      <c r="G106" s="92"/>
      <c r="H106" s="92">
        <f>E106</f>
        <v>7456</v>
      </c>
      <c r="I106" s="92"/>
      <c r="J106" s="92"/>
      <c r="K106" s="92"/>
      <c r="L106" s="92"/>
      <c r="M106" s="10"/>
    </row>
    <row r="107" spans="1:13" ht="12.75">
      <c r="A107" s="239"/>
      <c r="B107" s="239"/>
      <c r="C107" s="99" t="s">
        <v>18</v>
      </c>
      <c r="D107" s="104" t="s">
        <v>19</v>
      </c>
      <c r="E107" s="89">
        <v>1052</v>
      </c>
      <c r="F107" s="89">
        <f t="shared" si="26"/>
        <v>1052</v>
      </c>
      <c r="G107" s="92"/>
      <c r="H107" s="92">
        <f>E107</f>
        <v>1052</v>
      </c>
      <c r="I107" s="92"/>
      <c r="J107" s="92"/>
      <c r="K107" s="92"/>
      <c r="L107" s="92"/>
      <c r="M107" s="10"/>
    </row>
    <row r="108" spans="1:13" ht="22.5">
      <c r="A108" s="239"/>
      <c r="B108" s="239"/>
      <c r="C108" s="99" t="s">
        <v>78</v>
      </c>
      <c r="D108" s="104" t="s">
        <v>79</v>
      </c>
      <c r="E108" s="89">
        <v>2000</v>
      </c>
      <c r="F108" s="89">
        <f t="shared" si="26"/>
        <v>2000</v>
      </c>
      <c r="G108" s="92"/>
      <c r="H108" s="92">
        <f>E108</f>
        <v>2000</v>
      </c>
      <c r="I108" s="92"/>
      <c r="J108" s="92"/>
      <c r="K108" s="92"/>
      <c r="L108" s="92"/>
      <c r="M108" s="10"/>
    </row>
    <row r="109" spans="1:13" ht="12.75">
      <c r="A109" s="239"/>
      <c r="B109" s="239"/>
      <c r="C109" s="99" t="s">
        <v>20</v>
      </c>
      <c r="D109" s="104" t="s">
        <v>21</v>
      </c>
      <c r="E109" s="89">
        <v>5000</v>
      </c>
      <c r="F109" s="89">
        <f t="shared" si="26"/>
        <v>5000</v>
      </c>
      <c r="G109" s="92">
        <f>E109</f>
        <v>5000</v>
      </c>
      <c r="H109" s="92"/>
      <c r="I109" s="92"/>
      <c r="J109" s="92"/>
      <c r="K109" s="92"/>
      <c r="L109" s="92"/>
      <c r="M109" s="10"/>
    </row>
    <row r="110" spans="1:13" ht="12.75">
      <c r="A110" s="239"/>
      <c r="B110" s="239"/>
      <c r="C110" s="99" t="s">
        <v>22</v>
      </c>
      <c r="D110" s="104" t="s">
        <v>23</v>
      </c>
      <c r="E110" s="89">
        <v>2000</v>
      </c>
      <c r="F110" s="89">
        <f t="shared" si="26"/>
        <v>2000</v>
      </c>
      <c r="G110" s="92"/>
      <c r="H110" s="92"/>
      <c r="I110" s="92"/>
      <c r="J110" s="92"/>
      <c r="K110" s="92"/>
      <c r="L110" s="92"/>
      <c r="M110" s="10"/>
    </row>
    <row r="111" spans="1:13" ht="12.75">
      <c r="A111" s="240"/>
      <c r="B111" s="240"/>
      <c r="C111" s="99" t="s">
        <v>80</v>
      </c>
      <c r="D111" s="104" t="s">
        <v>81</v>
      </c>
      <c r="E111" s="89">
        <v>500</v>
      </c>
      <c r="F111" s="89">
        <f t="shared" si="26"/>
        <v>500</v>
      </c>
      <c r="G111" s="92"/>
      <c r="H111" s="92"/>
      <c r="I111" s="92"/>
      <c r="J111" s="92"/>
      <c r="K111" s="92"/>
      <c r="L111" s="92"/>
      <c r="M111" s="10"/>
    </row>
    <row r="112" spans="1:13" ht="21">
      <c r="A112" s="95" t="s">
        <v>94</v>
      </c>
      <c r="B112" s="95"/>
      <c r="C112" s="95"/>
      <c r="D112" s="96" t="s">
        <v>95</v>
      </c>
      <c r="E112" s="97">
        <f aca="true" t="shared" si="27" ref="E112:L112">SUBTOTAL(9,E113:E131)</f>
        <v>1867</v>
      </c>
      <c r="F112" s="97">
        <f t="shared" si="27"/>
        <v>1867</v>
      </c>
      <c r="G112" s="97">
        <f t="shared" si="27"/>
        <v>1500</v>
      </c>
      <c r="H112" s="97">
        <f t="shared" si="27"/>
        <v>298</v>
      </c>
      <c r="I112" s="97">
        <f t="shared" si="27"/>
        <v>0</v>
      </c>
      <c r="J112" s="97">
        <f t="shared" si="27"/>
        <v>0</v>
      </c>
      <c r="K112" s="97">
        <f t="shared" si="27"/>
        <v>0</v>
      </c>
      <c r="L112" s="97">
        <f t="shared" si="27"/>
        <v>0</v>
      </c>
      <c r="M112" s="10"/>
    </row>
    <row r="113" spans="1:13" ht="22.5">
      <c r="A113" s="238"/>
      <c r="B113" s="100" t="s">
        <v>96</v>
      </c>
      <c r="C113" s="100"/>
      <c r="D113" s="101" t="s">
        <v>97</v>
      </c>
      <c r="E113" s="102">
        <f aca="true" t="shared" si="28" ref="E113:L113">SUBTOTAL(9,E114:E117)</f>
        <v>1867</v>
      </c>
      <c r="F113" s="102">
        <f t="shared" si="28"/>
        <v>1867</v>
      </c>
      <c r="G113" s="102">
        <f t="shared" si="28"/>
        <v>1500</v>
      </c>
      <c r="H113" s="102">
        <f t="shared" si="28"/>
        <v>298</v>
      </c>
      <c r="I113" s="102">
        <f t="shared" si="28"/>
        <v>0</v>
      </c>
      <c r="J113" s="102">
        <f t="shared" si="28"/>
        <v>0</v>
      </c>
      <c r="K113" s="102">
        <f t="shared" si="28"/>
        <v>0</v>
      </c>
      <c r="L113" s="102">
        <f t="shared" si="28"/>
        <v>0</v>
      </c>
      <c r="M113" s="10"/>
    </row>
    <row r="114" spans="1:13" ht="12.75">
      <c r="A114" s="239"/>
      <c r="B114" s="238"/>
      <c r="C114" s="99" t="s">
        <v>16</v>
      </c>
      <c r="D114" s="104" t="s">
        <v>17</v>
      </c>
      <c r="E114" s="89">
        <v>261</v>
      </c>
      <c r="F114" s="89">
        <f>E114-L114</f>
        <v>261</v>
      </c>
      <c r="G114" s="92"/>
      <c r="H114" s="92">
        <f>E114</f>
        <v>261</v>
      </c>
      <c r="I114" s="92"/>
      <c r="J114" s="92"/>
      <c r="K114" s="92"/>
      <c r="L114" s="92"/>
      <c r="M114" s="10"/>
    </row>
    <row r="115" spans="1:13" ht="12.75">
      <c r="A115" s="239"/>
      <c r="B115" s="239"/>
      <c r="C115" s="99" t="s">
        <v>18</v>
      </c>
      <c r="D115" s="104" t="s">
        <v>19</v>
      </c>
      <c r="E115" s="89">
        <v>37</v>
      </c>
      <c r="F115" s="89">
        <f>E115-L115</f>
        <v>37</v>
      </c>
      <c r="G115" s="92"/>
      <c r="H115" s="92">
        <f>E115</f>
        <v>37</v>
      </c>
      <c r="I115" s="92"/>
      <c r="J115" s="92"/>
      <c r="K115" s="92"/>
      <c r="L115" s="92"/>
      <c r="M115" s="10"/>
    </row>
    <row r="116" spans="1:13" ht="12.75">
      <c r="A116" s="239"/>
      <c r="B116" s="239"/>
      <c r="C116" s="99" t="s">
        <v>20</v>
      </c>
      <c r="D116" s="104" t="s">
        <v>21</v>
      </c>
      <c r="E116" s="89">
        <v>1500</v>
      </c>
      <c r="F116" s="89">
        <f>E116-L116</f>
        <v>1500</v>
      </c>
      <c r="G116" s="92">
        <f>E116</f>
        <v>1500</v>
      </c>
      <c r="H116" s="92"/>
      <c r="I116" s="92"/>
      <c r="J116" s="92"/>
      <c r="K116" s="92"/>
      <c r="L116" s="92"/>
      <c r="M116" s="10"/>
    </row>
    <row r="117" spans="1:13" ht="12.75">
      <c r="A117" s="239"/>
      <c r="B117" s="240"/>
      <c r="C117" s="99" t="s">
        <v>22</v>
      </c>
      <c r="D117" s="104" t="s">
        <v>23</v>
      </c>
      <c r="E117" s="109">
        <v>69</v>
      </c>
      <c r="F117" s="89">
        <f>E117-L117</f>
        <v>69</v>
      </c>
      <c r="G117" s="92"/>
      <c r="H117" s="92"/>
      <c r="I117" s="92"/>
      <c r="J117" s="92"/>
      <c r="K117" s="92"/>
      <c r="L117" s="92"/>
      <c r="M117" s="10"/>
    </row>
    <row r="118" spans="1:13" ht="12.75">
      <c r="A118" s="239"/>
      <c r="B118" s="100" t="s">
        <v>211</v>
      </c>
      <c r="C118" s="100"/>
      <c r="D118" s="101" t="s">
        <v>213</v>
      </c>
      <c r="E118" s="102">
        <f aca="true" t="shared" si="29" ref="E118:L118">SUBTOTAL(9,E119:E123)</f>
        <v>0</v>
      </c>
      <c r="F118" s="102">
        <f t="shared" si="29"/>
        <v>0</v>
      </c>
      <c r="G118" s="102">
        <f t="shared" si="29"/>
        <v>0</v>
      </c>
      <c r="H118" s="102">
        <f t="shared" si="29"/>
        <v>0</v>
      </c>
      <c r="I118" s="102">
        <f t="shared" si="29"/>
        <v>0</v>
      </c>
      <c r="J118" s="102">
        <f t="shared" si="29"/>
        <v>0</v>
      </c>
      <c r="K118" s="102">
        <f t="shared" si="29"/>
        <v>0</v>
      </c>
      <c r="L118" s="102">
        <f t="shared" si="29"/>
        <v>0</v>
      </c>
      <c r="M118" s="10"/>
    </row>
    <row r="119" spans="1:13" ht="12.75">
      <c r="A119" s="239"/>
      <c r="B119" s="238"/>
      <c r="C119" s="99" t="s">
        <v>16</v>
      </c>
      <c r="D119" s="104" t="s">
        <v>17</v>
      </c>
      <c r="E119" s="89">
        <v>0</v>
      </c>
      <c r="F119" s="89">
        <f>E119-L119</f>
        <v>0</v>
      </c>
      <c r="G119" s="92"/>
      <c r="H119" s="92"/>
      <c r="I119" s="92"/>
      <c r="J119" s="92"/>
      <c r="K119" s="92"/>
      <c r="L119" s="92"/>
      <c r="M119" s="10"/>
    </row>
    <row r="120" spans="1:13" ht="12.75">
      <c r="A120" s="239"/>
      <c r="B120" s="239"/>
      <c r="C120" s="99" t="s">
        <v>18</v>
      </c>
      <c r="D120" s="104" t="s">
        <v>19</v>
      </c>
      <c r="E120" s="89">
        <v>0</v>
      </c>
      <c r="F120" s="89">
        <f>E120-L120</f>
        <v>0</v>
      </c>
      <c r="G120" s="92"/>
      <c r="H120" s="92"/>
      <c r="I120" s="92"/>
      <c r="J120" s="92"/>
      <c r="K120" s="92"/>
      <c r="L120" s="92"/>
      <c r="M120" s="10"/>
    </row>
    <row r="121" spans="1:13" ht="12.75">
      <c r="A121" s="239"/>
      <c r="B121" s="239"/>
      <c r="C121" s="99" t="s">
        <v>20</v>
      </c>
      <c r="D121" s="104" t="s">
        <v>21</v>
      </c>
      <c r="E121" s="89">
        <v>0</v>
      </c>
      <c r="F121" s="89">
        <f>E121-L121</f>
        <v>0</v>
      </c>
      <c r="G121" s="92"/>
      <c r="H121" s="92"/>
      <c r="I121" s="92"/>
      <c r="J121" s="92"/>
      <c r="K121" s="92"/>
      <c r="L121" s="92"/>
      <c r="M121" s="10"/>
    </row>
    <row r="122" spans="1:13" ht="12.75">
      <c r="A122" s="239"/>
      <c r="B122" s="239"/>
      <c r="C122" s="99" t="s">
        <v>22</v>
      </c>
      <c r="D122" s="104" t="s">
        <v>23</v>
      </c>
      <c r="E122" s="89">
        <v>0</v>
      </c>
      <c r="F122" s="89">
        <f>E122-L122</f>
        <v>0</v>
      </c>
      <c r="G122" s="92"/>
      <c r="H122" s="92"/>
      <c r="I122" s="92"/>
      <c r="J122" s="92"/>
      <c r="K122" s="92"/>
      <c r="L122" s="92"/>
      <c r="M122" s="10"/>
    </row>
    <row r="123" spans="1:13" ht="12.75">
      <c r="A123" s="239"/>
      <c r="B123" s="240"/>
      <c r="C123" s="99" t="s">
        <v>70</v>
      </c>
      <c r="D123" s="104" t="s">
        <v>71</v>
      </c>
      <c r="E123" s="89">
        <v>0</v>
      </c>
      <c r="F123" s="89">
        <f>E123-L123</f>
        <v>0</v>
      </c>
      <c r="G123" s="92"/>
      <c r="H123" s="92"/>
      <c r="I123" s="92"/>
      <c r="J123" s="92"/>
      <c r="K123" s="92"/>
      <c r="L123" s="92"/>
      <c r="M123" s="10"/>
    </row>
    <row r="124" spans="1:13" ht="33.75">
      <c r="A124" s="239"/>
      <c r="B124" s="100" t="s">
        <v>209</v>
      </c>
      <c r="C124" s="100"/>
      <c r="D124" s="101" t="s">
        <v>208</v>
      </c>
      <c r="E124" s="102">
        <f aca="true" t="shared" si="30" ref="E124:L124">SUBTOTAL(9,E125:E131)</f>
        <v>0</v>
      </c>
      <c r="F124" s="102">
        <f t="shared" si="30"/>
        <v>0</v>
      </c>
      <c r="G124" s="102">
        <f t="shared" si="30"/>
        <v>0</v>
      </c>
      <c r="H124" s="102">
        <f t="shared" si="30"/>
        <v>0</v>
      </c>
      <c r="I124" s="102">
        <f t="shared" si="30"/>
        <v>0</v>
      </c>
      <c r="J124" s="102">
        <f t="shared" si="30"/>
        <v>0</v>
      </c>
      <c r="K124" s="102">
        <f t="shared" si="30"/>
        <v>0</v>
      </c>
      <c r="L124" s="102">
        <f t="shared" si="30"/>
        <v>0</v>
      </c>
      <c r="M124" s="10"/>
    </row>
    <row r="125" spans="1:13" ht="12.75">
      <c r="A125" s="239"/>
      <c r="B125" s="238"/>
      <c r="C125" s="99" t="s">
        <v>66</v>
      </c>
      <c r="D125" s="104" t="s">
        <v>67</v>
      </c>
      <c r="E125" s="89">
        <v>0</v>
      </c>
      <c r="F125" s="89">
        <f aca="true" t="shared" si="31" ref="F125:F131">E125-L125</f>
        <v>0</v>
      </c>
      <c r="G125" s="92"/>
      <c r="H125" s="92"/>
      <c r="I125" s="92"/>
      <c r="J125" s="92"/>
      <c r="K125" s="92"/>
      <c r="L125" s="92"/>
      <c r="M125" s="10"/>
    </row>
    <row r="126" spans="1:13" ht="12.75">
      <c r="A126" s="239"/>
      <c r="B126" s="239"/>
      <c r="C126" s="99" t="s">
        <v>16</v>
      </c>
      <c r="D126" s="104" t="s">
        <v>17</v>
      </c>
      <c r="E126" s="89">
        <v>0</v>
      </c>
      <c r="F126" s="89">
        <f t="shared" si="31"/>
        <v>0</v>
      </c>
      <c r="G126" s="92"/>
      <c r="H126" s="92"/>
      <c r="I126" s="92"/>
      <c r="J126" s="92"/>
      <c r="K126" s="92"/>
      <c r="L126" s="92"/>
      <c r="M126" s="10"/>
    </row>
    <row r="127" spans="1:13" ht="12.75">
      <c r="A127" s="239"/>
      <c r="B127" s="239"/>
      <c r="C127" s="99" t="s">
        <v>18</v>
      </c>
      <c r="D127" s="104" t="s">
        <v>19</v>
      </c>
      <c r="E127" s="89">
        <v>0</v>
      </c>
      <c r="F127" s="89">
        <f t="shared" si="31"/>
        <v>0</v>
      </c>
      <c r="G127" s="92"/>
      <c r="H127" s="92"/>
      <c r="I127" s="92"/>
      <c r="J127" s="92"/>
      <c r="K127" s="92"/>
      <c r="L127" s="92"/>
      <c r="M127" s="10"/>
    </row>
    <row r="128" spans="1:13" ht="12.75">
      <c r="A128" s="239"/>
      <c r="B128" s="239"/>
      <c r="C128" s="99" t="s">
        <v>20</v>
      </c>
      <c r="D128" s="104" t="s">
        <v>21</v>
      </c>
      <c r="E128" s="89">
        <v>0</v>
      </c>
      <c r="F128" s="89">
        <f t="shared" si="31"/>
        <v>0</v>
      </c>
      <c r="G128" s="92"/>
      <c r="H128" s="92"/>
      <c r="I128" s="92"/>
      <c r="J128" s="92"/>
      <c r="K128" s="92"/>
      <c r="L128" s="92"/>
      <c r="M128" s="10"/>
    </row>
    <row r="129" spans="1:13" ht="12.75">
      <c r="A129" s="239"/>
      <c r="B129" s="239"/>
      <c r="C129" s="99" t="s">
        <v>22</v>
      </c>
      <c r="D129" s="104" t="s">
        <v>23</v>
      </c>
      <c r="E129" s="89">
        <v>0</v>
      </c>
      <c r="F129" s="89">
        <f t="shared" si="31"/>
        <v>0</v>
      </c>
      <c r="G129" s="92"/>
      <c r="H129" s="92"/>
      <c r="I129" s="92"/>
      <c r="J129" s="92"/>
      <c r="K129" s="92"/>
      <c r="L129" s="92"/>
      <c r="M129" s="10"/>
    </row>
    <row r="130" spans="1:13" ht="12.75">
      <c r="A130" s="239"/>
      <c r="B130" s="239"/>
      <c r="C130" s="99" t="s">
        <v>28</v>
      </c>
      <c r="D130" s="104" t="s">
        <v>29</v>
      </c>
      <c r="E130" s="89">
        <v>0</v>
      </c>
      <c r="F130" s="89">
        <f t="shared" si="31"/>
        <v>0</v>
      </c>
      <c r="G130" s="92"/>
      <c r="H130" s="92"/>
      <c r="I130" s="92"/>
      <c r="J130" s="92"/>
      <c r="K130" s="92"/>
      <c r="L130" s="92"/>
      <c r="M130" s="10"/>
    </row>
    <row r="131" spans="1:13" ht="12.75">
      <c r="A131" s="240"/>
      <c r="B131" s="240"/>
      <c r="C131" s="99" t="s">
        <v>70</v>
      </c>
      <c r="D131" s="104" t="s">
        <v>71</v>
      </c>
      <c r="E131" s="89">
        <v>0</v>
      </c>
      <c r="F131" s="89">
        <f t="shared" si="31"/>
        <v>0</v>
      </c>
      <c r="G131" s="92"/>
      <c r="H131" s="92"/>
      <c r="I131" s="92"/>
      <c r="J131" s="92"/>
      <c r="K131" s="92"/>
      <c r="L131" s="92"/>
      <c r="M131" s="10"/>
    </row>
    <row r="132" spans="1:13" ht="21">
      <c r="A132" s="95" t="s">
        <v>98</v>
      </c>
      <c r="B132" s="95"/>
      <c r="C132" s="95"/>
      <c r="D132" s="96" t="s">
        <v>99</v>
      </c>
      <c r="E132" s="97">
        <f aca="true" t="shared" si="32" ref="E132:L132">SUBTOTAL(9,E133:E157)</f>
        <v>533387</v>
      </c>
      <c r="F132" s="97">
        <f t="shared" si="32"/>
        <v>163387</v>
      </c>
      <c r="G132" s="97">
        <f t="shared" si="32"/>
        <v>24789</v>
      </c>
      <c r="H132" s="97">
        <f t="shared" si="32"/>
        <v>7098</v>
      </c>
      <c r="I132" s="97">
        <f t="shared" si="32"/>
        <v>0</v>
      </c>
      <c r="J132" s="97">
        <f t="shared" si="32"/>
        <v>0</v>
      </c>
      <c r="K132" s="97">
        <f t="shared" si="32"/>
        <v>0</v>
      </c>
      <c r="L132" s="97">
        <f t="shared" si="32"/>
        <v>370000</v>
      </c>
      <c r="M132" s="10"/>
    </row>
    <row r="133" spans="1:13" ht="12.75">
      <c r="A133" s="238"/>
      <c r="B133" s="100" t="s">
        <v>100</v>
      </c>
      <c r="C133" s="100"/>
      <c r="D133" s="101" t="s">
        <v>101</v>
      </c>
      <c r="E133" s="102">
        <f aca="true" t="shared" si="33" ref="E133:L133">SUBTOTAL(9,E134:E153)</f>
        <v>531587</v>
      </c>
      <c r="F133" s="102">
        <f t="shared" si="33"/>
        <v>161587</v>
      </c>
      <c r="G133" s="102">
        <f t="shared" si="33"/>
        <v>24289</v>
      </c>
      <c r="H133" s="102">
        <f t="shared" si="33"/>
        <v>7098</v>
      </c>
      <c r="I133" s="102">
        <f t="shared" si="33"/>
        <v>0</v>
      </c>
      <c r="J133" s="102">
        <f t="shared" si="33"/>
        <v>0</v>
      </c>
      <c r="K133" s="102">
        <f t="shared" si="33"/>
        <v>0</v>
      </c>
      <c r="L133" s="102">
        <f t="shared" si="33"/>
        <v>370000</v>
      </c>
      <c r="M133" s="10"/>
    </row>
    <row r="134" spans="1:13" ht="12.75">
      <c r="A134" s="239"/>
      <c r="B134" s="238"/>
      <c r="C134" s="99" t="s">
        <v>76</v>
      </c>
      <c r="D134" s="104" t="s">
        <v>77</v>
      </c>
      <c r="E134" s="89">
        <v>31200</v>
      </c>
      <c r="F134" s="89">
        <f aca="true" t="shared" si="34" ref="F134:F153">E134-L134</f>
        <v>31200</v>
      </c>
      <c r="G134" s="92"/>
      <c r="H134" s="92"/>
      <c r="I134" s="92"/>
      <c r="J134" s="92"/>
      <c r="K134" s="92"/>
      <c r="L134" s="92"/>
      <c r="M134" s="10"/>
    </row>
    <row r="135" spans="1:13" ht="12.75">
      <c r="A135" s="239"/>
      <c r="B135" s="239"/>
      <c r="C135" s="99" t="s">
        <v>58</v>
      </c>
      <c r="D135" s="104" t="s">
        <v>59</v>
      </c>
      <c r="E135" s="89">
        <v>19000</v>
      </c>
      <c r="F135" s="89">
        <f t="shared" si="34"/>
        <v>19000</v>
      </c>
      <c r="G135" s="92">
        <f>E135</f>
        <v>19000</v>
      </c>
      <c r="H135" s="92"/>
      <c r="I135" s="92"/>
      <c r="J135" s="92"/>
      <c r="K135" s="92"/>
      <c r="L135" s="92"/>
      <c r="M135" s="10"/>
    </row>
    <row r="136" spans="1:13" ht="12.75">
      <c r="A136" s="239"/>
      <c r="B136" s="239"/>
      <c r="C136" s="99" t="s">
        <v>60</v>
      </c>
      <c r="D136" s="104" t="s">
        <v>61</v>
      </c>
      <c r="E136" s="89">
        <v>1689</v>
      </c>
      <c r="F136" s="89">
        <f t="shared" si="34"/>
        <v>1689</v>
      </c>
      <c r="G136" s="92">
        <f>E136</f>
        <v>1689</v>
      </c>
      <c r="H136" s="92"/>
      <c r="I136" s="92"/>
      <c r="J136" s="92"/>
      <c r="K136" s="92"/>
      <c r="L136" s="92"/>
      <c r="M136" s="10"/>
    </row>
    <row r="137" spans="1:13" ht="12.75">
      <c r="A137" s="239"/>
      <c r="B137" s="239"/>
      <c r="C137" s="99" t="s">
        <v>16</v>
      </c>
      <c r="D137" s="104" t="s">
        <v>17</v>
      </c>
      <c r="E137" s="89">
        <v>4528</v>
      </c>
      <c r="F137" s="89">
        <f t="shared" si="34"/>
        <v>4528</v>
      </c>
      <c r="G137" s="92"/>
      <c r="H137" s="92">
        <f>E137</f>
        <v>4528</v>
      </c>
      <c r="I137" s="92"/>
      <c r="J137" s="92"/>
      <c r="K137" s="92"/>
      <c r="L137" s="92"/>
      <c r="M137" s="10"/>
    </row>
    <row r="138" spans="1:13" ht="12.75">
      <c r="A138" s="239"/>
      <c r="B138" s="239"/>
      <c r="C138" s="99" t="s">
        <v>18</v>
      </c>
      <c r="D138" s="104" t="s">
        <v>19</v>
      </c>
      <c r="E138" s="89">
        <v>760</v>
      </c>
      <c r="F138" s="89">
        <f t="shared" si="34"/>
        <v>760</v>
      </c>
      <c r="G138" s="92"/>
      <c r="H138" s="92">
        <f>E138</f>
        <v>760</v>
      </c>
      <c r="I138" s="92"/>
      <c r="J138" s="92"/>
      <c r="K138" s="92"/>
      <c r="L138" s="92"/>
      <c r="M138" s="10"/>
    </row>
    <row r="139" spans="1:13" ht="22.5">
      <c r="A139" s="239"/>
      <c r="B139" s="239"/>
      <c r="C139" s="99" t="s">
        <v>78</v>
      </c>
      <c r="D139" s="104" t="s">
        <v>79</v>
      </c>
      <c r="E139" s="89">
        <v>1810</v>
      </c>
      <c r="F139" s="89">
        <f t="shared" si="34"/>
        <v>1810</v>
      </c>
      <c r="G139" s="92"/>
      <c r="H139" s="92">
        <f>E139</f>
        <v>1810</v>
      </c>
      <c r="I139" s="92"/>
      <c r="J139" s="92"/>
      <c r="K139" s="92"/>
      <c r="L139" s="92"/>
      <c r="M139" s="10"/>
    </row>
    <row r="140" spans="1:13" ht="12.75">
      <c r="A140" s="239"/>
      <c r="B140" s="239"/>
      <c r="C140" s="99" t="s">
        <v>20</v>
      </c>
      <c r="D140" s="104" t="s">
        <v>21</v>
      </c>
      <c r="E140" s="89">
        <v>3600</v>
      </c>
      <c r="F140" s="89">
        <f t="shared" si="34"/>
        <v>3600</v>
      </c>
      <c r="G140" s="92">
        <f>E140</f>
        <v>3600</v>
      </c>
      <c r="H140" s="92"/>
      <c r="I140" s="92"/>
      <c r="J140" s="92"/>
      <c r="K140" s="92"/>
      <c r="L140" s="92"/>
      <c r="M140" s="10"/>
    </row>
    <row r="141" spans="1:13" ht="12.75">
      <c r="A141" s="239"/>
      <c r="B141" s="239"/>
      <c r="C141" s="99" t="s">
        <v>22</v>
      </c>
      <c r="D141" s="104" t="s">
        <v>23</v>
      </c>
      <c r="E141" s="89">
        <v>47000</v>
      </c>
      <c r="F141" s="89">
        <f t="shared" si="34"/>
        <v>47000</v>
      </c>
      <c r="G141" s="92"/>
      <c r="H141" s="92"/>
      <c r="I141" s="92"/>
      <c r="J141" s="92"/>
      <c r="K141" s="92"/>
      <c r="L141" s="92"/>
      <c r="M141" s="10"/>
    </row>
    <row r="142" spans="1:13" ht="12.75">
      <c r="A142" s="239"/>
      <c r="B142" s="239"/>
      <c r="C142" s="99" t="s">
        <v>24</v>
      </c>
      <c r="D142" s="104" t="s">
        <v>25</v>
      </c>
      <c r="E142" s="89">
        <v>5000</v>
      </c>
      <c r="F142" s="89">
        <f t="shared" si="34"/>
        <v>5000</v>
      </c>
      <c r="G142" s="92"/>
      <c r="H142" s="92"/>
      <c r="I142" s="92"/>
      <c r="J142" s="92"/>
      <c r="K142" s="92"/>
      <c r="L142" s="92"/>
      <c r="M142" s="10"/>
    </row>
    <row r="143" spans="1:13" ht="12.75">
      <c r="A143" s="239"/>
      <c r="B143" s="239"/>
      <c r="C143" s="99" t="s">
        <v>26</v>
      </c>
      <c r="D143" s="104" t="s">
        <v>27</v>
      </c>
      <c r="E143" s="89">
        <v>27000</v>
      </c>
      <c r="F143" s="89">
        <f t="shared" si="34"/>
        <v>27000</v>
      </c>
      <c r="G143" s="92"/>
      <c r="H143" s="92"/>
      <c r="I143" s="92"/>
      <c r="J143" s="92"/>
      <c r="K143" s="92"/>
      <c r="L143" s="92"/>
      <c r="M143" s="10"/>
    </row>
    <row r="144" spans="1:13" ht="12.75">
      <c r="A144" s="239"/>
      <c r="B144" s="239"/>
      <c r="C144" s="99" t="s">
        <v>80</v>
      </c>
      <c r="D144" s="104" t="s">
        <v>81</v>
      </c>
      <c r="E144" s="89">
        <v>1500</v>
      </c>
      <c r="F144" s="89">
        <f t="shared" si="34"/>
        <v>1500</v>
      </c>
      <c r="G144" s="92"/>
      <c r="H144" s="92"/>
      <c r="I144" s="92"/>
      <c r="J144" s="92"/>
      <c r="K144" s="92"/>
      <c r="L144" s="92"/>
      <c r="M144" s="10"/>
    </row>
    <row r="145" spans="1:13" ht="12.75">
      <c r="A145" s="239"/>
      <c r="B145" s="239"/>
      <c r="C145" s="99" t="s">
        <v>28</v>
      </c>
      <c r="D145" s="104" t="s">
        <v>29</v>
      </c>
      <c r="E145" s="89">
        <v>5500</v>
      </c>
      <c r="F145" s="89">
        <f t="shared" si="34"/>
        <v>5500</v>
      </c>
      <c r="G145" s="92"/>
      <c r="H145" s="92"/>
      <c r="I145" s="92"/>
      <c r="J145" s="92"/>
      <c r="K145" s="92"/>
      <c r="L145" s="92"/>
      <c r="M145" s="10"/>
    </row>
    <row r="146" spans="1:13" ht="22.5">
      <c r="A146" s="239"/>
      <c r="B146" s="239"/>
      <c r="C146" s="99" t="s">
        <v>68</v>
      </c>
      <c r="D146" s="104" t="s">
        <v>69</v>
      </c>
      <c r="E146" s="89">
        <v>600</v>
      </c>
      <c r="F146" s="89">
        <f t="shared" si="34"/>
        <v>600</v>
      </c>
      <c r="G146" s="92"/>
      <c r="H146" s="92"/>
      <c r="I146" s="92"/>
      <c r="J146" s="92"/>
      <c r="K146" s="92"/>
      <c r="L146" s="92"/>
      <c r="M146" s="10"/>
    </row>
    <row r="147" spans="1:13" ht="22.5">
      <c r="A147" s="239"/>
      <c r="B147" s="239"/>
      <c r="C147" s="99" t="s">
        <v>30</v>
      </c>
      <c r="D147" s="104" t="s">
        <v>31</v>
      </c>
      <c r="E147" s="89">
        <v>1200</v>
      </c>
      <c r="F147" s="89">
        <f t="shared" si="34"/>
        <v>1200</v>
      </c>
      <c r="G147" s="92"/>
      <c r="H147" s="92"/>
      <c r="I147" s="92"/>
      <c r="J147" s="92"/>
      <c r="K147" s="92"/>
      <c r="L147" s="92"/>
      <c r="M147" s="10"/>
    </row>
    <row r="148" spans="1:13" ht="12.75">
      <c r="A148" s="239"/>
      <c r="B148" s="239"/>
      <c r="C148" s="99" t="s">
        <v>70</v>
      </c>
      <c r="D148" s="104" t="s">
        <v>71</v>
      </c>
      <c r="E148" s="89">
        <v>1100</v>
      </c>
      <c r="F148" s="89">
        <f t="shared" si="34"/>
        <v>1100</v>
      </c>
      <c r="G148" s="92"/>
      <c r="H148" s="92"/>
      <c r="I148" s="92"/>
      <c r="J148" s="92"/>
      <c r="K148" s="92"/>
      <c r="L148" s="92"/>
      <c r="M148" s="10"/>
    </row>
    <row r="149" spans="1:13" ht="12.75">
      <c r="A149" s="239"/>
      <c r="B149" s="239"/>
      <c r="C149" s="99" t="s">
        <v>32</v>
      </c>
      <c r="D149" s="104" t="s">
        <v>33</v>
      </c>
      <c r="E149" s="89">
        <v>7500</v>
      </c>
      <c r="F149" s="89">
        <f t="shared" si="34"/>
        <v>7500</v>
      </c>
      <c r="G149" s="92"/>
      <c r="H149" s="92"/>
      <c r="I149" s="92"/>
      <c r="J149" s="92"/>
      <c r="K149" s="92"/>
      <c r="L149" s="92"/>
      <c r="M149" s="10"/>
    </row>
    <row r="150" spans="1:13" ht="12.75">
      <c r="A150" s="239"/>
      <c r="B150" s="239"/>
      <c r="C150" s="99" t="s">
        <v>62</v>
      </c>
      <c r="D150" s="104" t="s">
        <v>63</v>
      </c>
      <c r="E150" s="89">
        <v>1400</v>
      </c>
      <c r="F150" s="89">
        <f t="shared" si="34"/>
        <v>1400</v>
      </c>
      <c r="G150" s="92"/>
      <c r="H150" s="92"/>
      <c r="I150" s="92"/>
      <c r="J150" s="92"/>
      <c r="K150" s="92"/>
      <c r="L150" s="92"/>
      <c r="M150" s="10"/>
    </row>
    <row r="151" spans="1:13" ht="22.5">
      <c r="A151" s="239"/>
      <c r="B151" s="239"/>
      <c r="C151" s="99" t="s">
        <v>86</v>
      </c>
      <c r="D151" s="104" t="s">
        <v>87</v>
      </c>
      <c r="E151" s="89">
        <v>200</v>
      </c>
      <c r="F151" s="89">
        <f t="shared" si="34"/>
        <v>200</v>
      </c>
      <c r="G151" s="92"/>
      <c r="H151" s="92"/>
      <c r="I151" s="92"/>
      <c r="J151" s="92"/>
      <c r="K151" s="92"/>
      <c r="L151" s="92"/>
      <c r="M151" s="10"/>
    </row>
    <row r="152" spans="1:13" ht="22.5">
      <c r="A152" s="239"/>
      <c r="B152" s="239"/>
      <c r="C152" s="99" t="s">
        <v>72</v>
      </c>
      <c r="D152" s="104" t="s">
        <v>73</v>
      </c>
      <c r="E152" s="89">
        <v>1000</v>
      </c>
      <c r="F152" s="89">
        <f t="shared" si="34"/>
        <v>1000</v>
      </c>
      <c r="G152" s="92"/>
      <c r="H152" s="92"/>
      <c r="I152" s="92"/>
      <c r="J152" s="92"/>
      <c r="K152" s="92"/>
      <c r="L152" s="92"/>
      <c r="M152" s="10"/>
    </row>
    <row r="153" spans="1:13" ht="12.75">
      <c r="A153" s="239"/>
      <c r="B153" s="240"/>
      <c r="C153" s="99" t="s">
        <v>88</v>
      </c>
      <c r="D153" s="104" t="s">
        <v>89</v>
      </c>
      <c r="E153" s="89">
        <v>370000</v>
      </c>
      <c r="F153" s="89">
        <f t="shared" si="34"/>
        <v>0</v>
      </c>
      <c r="G153" s="92"/>
      <c r="H153" s="92"/>
      <c r="I153" s="92"/>
      <c r="J153" s="92"/>
      <c r="K153" s="92"/>
      <c r="L153" s="92">
        <f>E153</f>
        <v>370000</v>
      </c>
      <c r="M153" s="10"/>
    </row>
    <row r="154" spans="1:13" ht="12.75">
      <c r="A154" s="239"/>
      <c r="B154" s="100" t="s">
        <v>102</v>
      </c>
      <c r="C154" s="100"/>
      <c r="D154" s="101" t="s">
        <v>103</v>
      </c>
      <c r="E154" s="102">
        <f aca="true" t="shared" si="35" ref="E154:L154">SUBTOTAL(9,E155:E157)</f>
        <v>1800</v>
      </c>
      <c r="F154" s="102">
        <f t="shared" si="35"/>
        <v>1800</v>
      </c>
      <c r="G154" s="102">
        <f t="shared" si="35"/>
        <v>500</v>
      </c>
      <c r="H154" s="102">
        <f t="shared" si="35"/>
        <v>0</v>
      </c>
      <c r="I154" s="102">
        <f t="shared" si="35"/>
        <v>0</v>
      </c>
      <c r="J154" s="102">
        <f t="shared" si="35"/>
        <v>0</v>
      </c>
      <c r="K154" s="102">
        <f t="shared" si="35"/>
        <v>0</v>
      </c>
      <c r="L154" s="102">
        <f t="shared" si="35"/>
        <v>0</v>
      </c>
      <c r="M154" s="10"/>
    </row>
    <row r="155" spans="1:13" ht="12.75">
      <c r="A155" s="239"/>
      <c r="B155" s="238"/>
      <c r="C155" s="99" t="s">
        <v>20</v>
      </c>
      <c r="D155" s="104" t="s">
        <v>21</v>
      </c>
      <c r="E155" s="89">
        <v>500</v>
      </c>
      <c r="F155" s="89">
        <f>E155-L155</f>
        <v>500</v>
      </c>
      <c r="G155" s="92">
        <f>E155</f>
        <v>500</v>
      </c>
      <c r="H155" s="92"/>
      <c r="I155" s="92"/>
      <c r="J155" s="92"/>
      <c r="K155" s="92"/>
      <c r="L155" s="92"/>
      <c r="M155" s="10"/>
    </row>
    <row r="156" spans="1:13" ht="12.75">
      <c r="A156" s="239"/>
      <c r="B156" s="239"/>
      <c r="C156" s="99" t="s">
        <v>22</v>
      </c>
      <c r="D156" s="104" t="s">
        <v>23</v>
      </c>
      <c r="E156" s="89">
        <v>1000</v>
      </c>
      <c r="F156" s="89">
        <f>E156-L156</f>
        <v>1000</v>
      </c>
      <c r="G156" s="92"/>
      <c r="H156" s="92"/>
      <c r="I156" s="92"/>
      <c r="J156" s="92"/>
      <c r="K156" s="92"/>
      <c r="L156" s="92"/>
      <c r="M156" s="10"/>
    </row>
    <row r="157" spans="1:13" ht="12.75">
      <c r="A157" s="240"/>
      <c r="B157" s="240"/>
      <c r="C157" s="99" t="s">
        <v>28</v>
      </c>
      <c r="D157" s="104" t="s">
        <v>29</v>
      </c>
      <c r="E157" s="89">
        <v>300</v>
      </c>
      <c r="F157" s="89">
        <f>E157-L157</f>
        <v>300</v>
      </c>
      <c r="G157" s="92"/>
      <c r="H157" s="92"/>
      <c r="I157" s="92"/>
      <c r="J157" s="92"/>
      <c r="K157" s="92"/>
      <c r="L157" s="92"/>
      <c r="M157" s="10"/>
    </row>
    <row r="158" spans="1:13" ht="31.5">
      <c r="A158" s="95" t="s">
        <v>104</v>
      </c>
      <c r="B158" s="95"/>
      <c r="C158" s="95"/>
      <c r="D158" s="96" t="s">
        <v>105</v>
      </c>
      <c r="E158" s="97">
        <f aca="true" t="shared" si="36" ref="E158:L158">SUBTOTAL(9,E159:E169)</f>
        <v>85736</v>
      </c>
      <c r="F158" s="97">
        <f t="shared" si="36"/>
        <v>85736</v>
      </c>
      <c r="G158" s="97">
        <f t="shared" si="36"/>
        <v>50000</v>
      </c>
      <c r="H158" s="97">
        <f t="shared" si="36"/>
        <v>1586</v>
      </c>
      <c r="I158" s="97">
        <f t="shared" si="36"/>
        <v>0</v>
      </c>
      <c r="J158" s="97">
        <f t="shared" si="36"/>
        <v>0</v>
      </c>
      <c r="K158" s="97">
        <f t="shared" si="36"/>
        <v>0</v>
      </c>
      <c r="L158" s="97">
        <f t="shared" si="36"/>
        <v>0</v>
      </c>
      <c r="M158" s="10"/>
    </row>
    <row r="159" spans="1:13" ht="22.5">
      <c r="A159" s="238"/>
      <c r="B159" s="100" t="s">
        <v>106</v>
      </c>
      <c r="C159" s="100"/>
      <c r="D159" s="101" t="s">
        <v>107</v>
      </c>
      <c r="E159" s="102">
        <f aca="true" t="shared" si="37" ref="E159:L159">SUBTOTAL(9,E160:E169)</f>
        <v>85736</v>
      </c>
      <c r="F159" s="102">
        <f t="shared" si="37"/>
        <v>85736</v>
      </c>
      <c r="G159" s="102">
        <f t="shared" si="37"/>
        <v>50000</v>
      </c>
      <c r="H159" s="102">
        <f t="shared" si="37"/>
        <v>1586</v>
      </c>
      <c r="I159" s="102">
        <f t="shared" si="37"/>
        <v>0</v>
      </c>
      <c r="J159" s="102">
        <f t="shared" si="37"/>
        <v>0</v>
      </c>
      <c r="K159" s="102">
        <f t="shared" si="37"/>
        <v>0</v>
      </c>
      <c r="L159" s="102">
        <f t="shared" si="37"/>
        <v>0</v>
      </c>
      <c r="M159" s="10"/>
    </row>
    <row r="160" spans="1:13" ht="12.75">
      <c r="A160" s="239"/>
      <c r="B160" s="238"/>
      <c r="C160" s="99" t="s">
        <v>66</v>
      </c>
      <c r="D160" s="104" t="s">
        <v>67</v>
      </c>
      <c r="E160" s="89">
        <v>3150</v>
      </c>
      <c r="F160" s="89">
        <f aca="true" t="shared" si="38" ref="F160:F169">E160-L160</f>
        <v>3150</v>
      </c>
      <c r="G160" s="92"/>
      <c r="H160" s="92"/>
      <c r="I160" s="92"/>
      <c r="J160" s="92"/>
      <c r="K160" s="92"/>
      <c r="L160" s="92"/>
      <c r="M160" s="10"/>
    </row>
    <row r="161" spans="1:13" ht="12.75">
      <c r="A161" s="239"/>
      <c r="B161" s="239"/>
      <c r="C161" s="99" t="s">
        <v>108</v>
      </c>
      <c r="D161" s="104" t="s">
        <v>109</v>
      </c>
      <c r="E161" s="89">
        <v>42000</v>
      </c>
      <c r="F161" s="89">
        <f t="shared" si="38"/>
        <v>42000</v>
      </c>
      <c r="G161" s="92">
        <f>E161</f>
        <v>42000</v>
      </c>
      <c r="H161" s="92"/>
      <c r="I161" s="92"/>
      <c r="J161" s="92"/>
      <c r="K161" s="92"/>
      <c r="L161" s="92"/>
      <c r="M161" s="10"/>
    </row>
    <row r="162" spans="1:13" ht="12.75">
      <c r="A162" s="239"/>
      <c r="B162" s="239"/>
      <c r="C162" s="99" t="s">
        <v>16</v>
      </c>
      <c r="D162" s="104" t="s">
        <v>17</v>
      </c>
      <c r="E162" s="89">
        <v>1390</v>
      </c>
      <c r="F162" s="89">
        <f t="shared" si="38"/>
        <v>1390</v>
      </c>
      <c r="G162" s="92"/>
      <c r="H162" s="92">
        <f>E162</f>
        <v>1390</v>
      </c>
      <c r="I162" s="92"/>
      <c r="J162" s="92"/>
      <c r="K162" s="92"/>
      <c r="L162" s="92"/>
      <c r="M162" s="10"/>
    </row>
    <row r="163" spans="1:13" ht="12.75">
      <c r="A163" s="239"/>
      <c r="B163" s="239"/>
      <c r="C163" s="99" t="s">
        <v>18</v>
      </c>
      <c r="D163" s="104" t="s">
        <v>19</v>
      </c>
      <c r="E163" s="89">
        <v>196</v>
      </c>
      <c r="F163" s="89">
        <f t="shared" si="38"/>
        <v>196</v>
      </c>
      <c r="G163" s="92"/>
      <c r="H163" s="92">
        <f>E163</f>
        <v>196</v>
      </c>
      <c r="I163" s="92"/>
      <c r="J163" s="92"/>
      <c r="K163" s="92"/>
      <c r="L163" s="92"/>
      <c r="M163" s="10"/>
    </row>
    <row r="164" spans="1:13" ht="12.75">
      <c r="A164" s="239"/>
      <c r="B164" s="239"/>
      <c r="C164" s="99" t="s">
        <v>20</v>
      </c>
      <c r="D164" s="104" t="s">
        <v>21</v>
      </c>
      <c r="E164" s="89">
        <v>8000</v>
      </c>
      <c r="F164" s="89">
        <f t="shared" si="38"/>
        <v>8000</v>
      </c>
      <c r="G164" s="92">
        <f>E164</f>
        <v>8000</v>
      </c>
      <c r="H164" s="92"/>
      <c r="I164" s="92"/>
      <c r="J164" s="92"/>
      <c r="K164" s="92"/>
      <c r="L164" s="92"/>
      <c r="M164" s="10"/>
    </row>
    <row r="165" spans="1:13" ht="12.75">
      <c r="A165" s="239"/>
      <c r="B165" s="239"/>
      <c r="C165" s="99" t="s">
        <v>22</v>
      </c>
      <c r="D165" s="104" t="s">
        <v>23</v>
      </c>
      <c r="E165" s="89">
        <v>6000</v>
      </c>
      <c r="F165" s="89">
        <f t="shared" si="38"/>
        <v>6000</v>
      </c>
      <c r="G165" s="92"/>
      <c r="H165" s="92"/>
      <c r="I165" s="92"/>
      <c r="J165" s="92"/>
      <c r="K165" s="92"/>
      <c r="L165" s="92"/>
      <c r="M165" s="10"/>
    </row>
    <row r="166" spans="1:13" ht="12.75">
      <c r="A166" s="239"/>
      <c r="B166" s="239"/>
      <c r="C166" s="99" t="s">
        <v>28</v>
      </c>
      <c r="D166" s="104" t="s">
        <v>29</v>
      </c>
      <c r="E166" s="89">
        <v>20000</v>
      </c>
      <c r="F166" s="89">
        <f t="shared" si="38"/>
        <v>20000</v>
      </c>
      <c r="G166" s="92"/>
      <c r="H166" s="92"/>
      <c r="I166" s="92"/>
      <c r="J166" s="92"/>
      <c r="K166" s="92"/>
      <c r="L166" s="92"/>
      <c r="M166" s="10"/>
    </row>
    <row r="167" spans="1:13" ht="22.5">
      <c r="A167" s="239"/>
      <c r="B167" s="239"/>
      <c r="C167" s="99" t="s">
        <v>30</v>
      </c>
      <c r="D167" s="104" t="s">
        <v>31</v>
      </c>
      <c r="E167" s="89">
        <v>1000</v>
      </c>
      <c r="F167" s="89">
        <f t="shared" si="38"/>
        <v>1000</v>
      </c>
      <c r="G167" s="92"/>
      <c r="H167" s="92"/>
      <c r="I167" s="92"/>
      <c r="J167" s="92"/>
      <c r="K167" s="92"/>
      <c r="L167" s="92"/>
      <c r="M167" s="10"/>
    </row>
    <row r="168" spans="1:13" ht="22.5">
      <c r="A168" s="239"/>
      <c r="B168" s="239"/>
      <c r="C168" s="99" t="s">
        <v>86</v>
      </c>
      <c r="D168" s="104" t="s">
        <v>87</v>
      </c>
      <c r="E168" s="89">
        <v>3000</v>
      </c>
      <c r="F168" s="89">
        <f t="shared" si="38"/>
        <v>3000</v>
      </c>
      <c r="G168" s="92"/>
      <c r="H168" s="92"/>
      <c r="I168" s="92"/>
      <c r="J168" s="92"/>
      <c r="K168" s="92"/>
      <c r="L168" s="92"/>
      <c r="M168" s="10"/>
    </row>
    <row r="169" spans="1:13" ht="22.5">
      <c r="A169" s="240"/>
      <c r="B169" s="240"/>
      <c r="C169" s="99" t="s">
        <v>72</v>
      </c>
      <c r="D169" s="104" t="s">
        <v>73</v>
      </c>
      <c r="E169" s="89">
        <v>1000</v>
      </c>
      <c r="F169" s="89">
        <f t="shared" si="38"/>
        <v>1000</v>
      </c>
      <c r="G169" s="92"/>
      <c r="H169" s="92"/>
      <c r="I169" s="92"/>
      <c r="J169" s="92"/>
      <c r="K169" s="92"/>
      <c r="L169" s="92"/>
      <c r="M169" s="10"/>
    </row>
    <row r="170" spans="1:13" ht="12.75">
      <c r="A170" s="95" t="s">
        <v>110</v>
      </c>
      <c r="B170" s="95"/>
      <c r="C170" s="95"/>
      <c r="D170" s="96" t="s">
        <v>111</v>
      </c>
      <c r="E170" s="97">
        <f aca="true" t="shared" si="39" ref="E170:L170">SUBTOTAL(9,E171:E173)</f>
        <v>198782</v>
      </c>
      <c r="F170" s="97">
        <f t="shared" si="39"/>
        <v>198782</v>
      </c>
      <c r="G170" s="97">
        <f t="shared" si="39"/>
        <v>0</v>
      </c>
      <c r="H170" s="97">
        <f t="shared" si="39"/>
        <v>0</v>
      </c>
      <c r="I170" s="97">
        <f t="shared" si="39"/>
        <v>0</v>
      </c>
      <c r="J170" s="97">
        <f t="shared" si="39"/>
        <v>198782</v>
      </c>
      <c r="K170" s="97">
        <f t="shared" si="39"/>
        <v>0</v>
      </c>
      <c r="L170" s="97">
        <f t="shared" si="39"/>
        <v>0</v>
      </c>
      <c r="M170" s="10"/>
    </row>
    <row r="171" spans="1:13" ht="22.5">
      <c r="A171" s="238"/>
      <c r="B171" s="100" t="s">
        <v>112</v>
      </c>
      <c r="C171" s="100"/>
      <c r="D171" s="101" t="s">
        <v>113</v>
      </c>
      <c r="E171" s="102">
        <f aca="true" t="shared" si="40" ref="E171:L171">SUBTOTAL(9,E172:E173)</f>
        <v>198782</v>
      </c>
      <c r="F171" s="102">
        <f t="shared" si="40"/>
        <v>198782</v>
      </c>
      <c r="G171" s="102">
        <f t="shared" si="40"/>
        <v>0</v>
      </c>
      <c r="H171" s="102">
        <f t="shared" si="40"/>
        <v>0</v>
      </c>
      <c r="I171" s="102">
        <f t="shared" si="40"/>
        <v>0</v>
      </c>
      <c r="J171" s="102">
        <f t="shared" si="40"/>
        <v>198782</v>
      </c>
      <c r="K171" s="102">
        <f t="shared" si="40"/>
        <v>0</v>
      </c>
      <c r="L171" s="102">
        <f t="shared" si="40"/>
        <v>0</v>
      </c>
      <c r="M171" s="10"/>
    </row>
    <row r="172" spans="1:13" ht="12.75">
      <c r="A172" s="239"/>
      <c r="B172" s="238"/>
      <c r="C172" s="99" t="s">
        <v>212</v>
      </c>
      <c r="D172" s="93" t="s">
        <v>214</v>
      </c>
      <c r="E172" s="89">
        <v>1500</v>
      </c>
      <c r="F172" s="89">
        <f>E172-L172</f>
        <v>1500</v>
      </c>
      <c r="G172" s="92"/>
      <c r="H172" s="92"/>
      <c r="I172" s="92"/>
      <c r="J172" s="92">
        <f>E172</f>
        <v>1500</v>
      </c>
      <c r="K172" s="92"/>
      <c r="L172" s="92"/>
      <c r="M172" s="10"/>
    </row>
    <row r="173" spans="1:13" ht="22.5">
      <c r="A173" s="240"/>
      <c r="B173" s="240"/>
      <c r="C173" s="99" t="s">
        <v>114</v>
      </c>
      <c r="D173" s="104" t="s">
        <v>115</v>
      </c>
      <c r="E173" s="89">
        <v>197282</v>
      </c>
      <c r="F173" s="89">
        <f>E173-L173</f>
        <v>197282</v>
      </c>
      <c r="G173" s="92"/>
      <c r="H173" s="92"/>
      <c r="I173" s="92"/>
      <c r="J173" s="92">
        <f>E173</f>
        <v>197282</v>
      </c>
      <c r="K173" s="92"/>
      <c r="L173" s="92"/>
      <c r="M173" s="10"/>
    </row>
    <row r="174" spans="1:13" ht="12.75">
      <c r="A174" s="95" t="s">
        <v>116</v>
      </c>
      <c r="B174" s="95"/>
      <c r="C174" s="95"/>
      <c r="D174" s="96" t="s">
        <v>117</v>
      </c>
      <c r="E174" s="97">
        <f aca="true" t="shared" si="41" ref="E174:L174">SUBTOTAL(9,E175:E178)</f>
        <v>131301</v>
      </c>
      <c r="F174" s="97">
        <f t="shared" si="41"/>
        <v>131301</v>
      </c>
      <c r="G174" s="97">
        <f t="shared" si="41"/>
        <v>0</v>
      </c>
      <c r="H174" s="97">
        <f t="shared" si="41"/>
        <v>0</v>
      </c>
      <c r="I174" s="97">
        <f t="shared" si="41"/>
        <v>0</v>
      </c>
      <c r="J174" s="97">
        <f t="shared" si="41"/>
        <v>0</v>
      </c>
      <c r="K174" s="97">
        <f t="shared" si="41"/>
        <v>0</v>
      </c>
      <c r="L174" s="97">
        <f t="shared" si="41"/>
        <v>0</v>
      </c>
      <c r="M174" s="10"/>
    </row>
    <row r="175" spans="1:13" ht="12.75">
      <c r="A175" s="238"/>
      <c r="B175" s="100" t="s">
        <v>118</v>
      </c>
      <c r="C175" s="100"/>
      <c r="D175" s="101" t="s">
        <v>119</v>
      </c>
      <c r="E175" s="102">
        <f aca="true" t="shared" si="42" ref="E175:L175">SUBTOTAL(9,E176)</f>
        <v>25000</v>
      </c>
      <c r="F175" s="102">
        <f t="shared" si="42"/>
        <v>25000</v>
      </c>
      <c r="G175" s="102">
        <f t="shared" si="42"/>
        <v>0</v>
      </c>
      <c r="H175" s="102">
        <f t="shared" si="42"/>
        <v>0</v>
      </c>
      <c r="I175" s="102">
        <f t="shared" si="42"/>
        <v>0</v>
      </c>
      <c r="J175" s="102">
        <f t="shared" si="42"/>
        <v>0</v>
      </c>
      <c r="K175" s="102">
        <f t="shared" si="42"/>
        <v>0</v>
      </c>
      <c r="L175" s="102">
        <f t="shared" si="42"/>
        <v>0</v>
      </c>
      <c r="M175" s="10"/>
    </row>
    <row r="176" spans="1:13" ht="12.75">
      <c r="A176" s="239"/>
      <c r="B176" s="99"/>
      <c r="C176" s="99" t="s">
        <v>28</v>
      </c>
      <c r="D176" s="104" t="s">
        <v>29</v>
      </c>
      <c r="E176" s="89">
        <v>25000</v>
      </c>
      <c r="F176" s="89">
        <v>25000</v>
      </c>
      <c r="G176" s="92"/>
      <c r="H176" s="92"/>
      <c r="I176" s="92"/>
      <c r="J176" s="92"/>
      <c r="K176" s="92"/>
      <c r="L176" s="92"/>
      <c r="M176" s="10"/>
    </row>
    <row r="177" spans="1:13" ht="12.75">
      <c r="A177" s="239"/>
      <c r="B177" s="100" t="s">
        <v>120</v>
      </c>
      <c r="C177" s="100"/>
      <c r="D177" s="101" t="s">
        <v>121</v>
      </c>
      <c r="E177" s="102">
        <f aca="true" t="shared" si="43" ref="E177:L177">SUBTOTAL(9,E178)</f>
        <v>106301</v>
      </c>
      <c r="F177" s="102">
        <f t="shared" si="43"/>
        <v>106301</v>
      </c>
      <c r="G177" s="102">
        <f t="shared" si="43"/>
        <v>0</v>
      </c>
      <c r="H177" s="102">
        <f t="shared" si="43"/>
        <v>0</v>
      </c>
      <c r="I177" s="102">
        <f t="shared" si="43"/>
        <v>0</v>
      </c>
      <c r="J177" s="102">
        <f t="shared" si="43"/>
        <v>0</v>
      </c>
      <c r="K177" s="102">
        <f t="shared" si="43"/>
        <v>0</v>
      </c>
      <c r="L177" s="102">
        <f t="shared" si="43"/>
        <v>0</v>
      </c>
      <c r="M177" s="10"/>
    </row>
    <row r="178" spans="1:13" ht="12.75">
      <c r="A178" s="240"/>
      <c r="B178" s="99"/>
      <c r="C178" s="99" t="s">
        <v>122</v>
      </c>
      <c r="D178" s="104" t="s">
        <v>123</v>
      </c>
      <c r="E178" s="89">
        <v>106301</v>
      </c>
      <c r="F178" s="89">
        <f>E178-L178</f>
        <v>106301</v>
      </c>
      <c r="G178" s="92"/>
      <c r="H178" s="92"/>
      <c r="I178" s="92"/>
      <c r="J178" s="92"/>
      <c r="K178" s="92"/>
      <c r="L178" s="92"/>
      <c r="M178" s="10"/>
    </row>
    <row r="179" spans="1:13" ht="12.75">
      <c r="A179" s="95" t="s">
        <v>124</v>
      </c>
      <c r="B179" s="95"/>
      <c r="C179" s="95"/>
      <c r="D179" s="96" t="s">
        <v>125</v>
      </c>
      <c r="E179" s="97">
        <f aca="true" t="shared" si="44" ref="E179:L179">SUBTOTAL(9,E180:E275)</f>
        <v>10895959</v>
      </c>
      <c r="F179" s="97">
        <f t="shared" si="44"/>
        <v>10589559</v>
      </c>
      <c r="G179" s="97">
        <f t="shared" si="44"/>
        <v>6340500</v>
      </c>
      <c r="H179" s="97">
        <f t="shared" si="44"/>
        <v>1265500</v>
      </c>
      <c r="I179" s="97">
        <f t="shared" si="44"/>
        <v>375000</v>
      </c>
      <c r="J179" s="97">
        <f t="shared" si="44"/>
        <v>0</v>
      </c>
      <c r="K179" s="97">
        <f t="shared" si="44"/>
        <v>0</v>
      </c>
      <c r="L179" s="97">
        <f t="shared" si="44"/>
        <v>306400</v>
      </c>
      <c r="M179" s="10"/>
    </row>
    <row r="180" spans="1:13" ht="12.75">
      <c r="A180" s="238"/>
      <c r="B180" s="100" t="s">
        <v>126</v>
      </c>
      <c r="C180" s="100"/>
      <c r="D180" s="101" t="s">
        <v>127</v>
      </c>
      <c r="E180" s="102">
        <f aca="true" t="shared" si="45" ref="E180:L180">SUBTOTAL(9,E181:E202)</f>
        <v>6294825</v>
      </c>
      <c r="F180" s="102">
        <f t="shared" si="45"/>
        <v>6142825</v>
      </c>
      <c r="G180" s="102">
        <f t="shared" si="45"/>
        <v>4030000</v>
      </c>
      <c r="H180" s="102">
        <f t="shared" si="45"/>
        <v>800000</v>
      </c>
      <c r="I180" s="102">
        <f t="shared" si="45"/>
        <v>0</v>
      </c>
      <c r="J180" s="102">
        <f t="shared" si="45"/>
        <v>0</v>
      </c>
      <c r="K180" s="102">
        <f t="shared" si="45"/>
        <v>0</v>
      </c>
      <c r="L180" s="102">
        <f t="shared" si="45"/>
        <v>152000</v>
      </c>
      <c r="M180" s="10"/>
    </row>
    <row r="181" spans="1:13" ht="12.75">
      <c r="A181" s="239"/>
      <c r="B181" s="238"/>
      <c r="C181" s="99" t="s">
        <v>76</v>
      </c>
      <c r="D181" s="104" t="s">
        <v>77</v>
      </c>
      <c r="E181" s="89">
        <v>320000</v>
      </c>
      <c r="F181" s="89">
        <f aca="true" t="shared" si="46" ref="F181:F202">E181-L181</f>
        <v>320000</v>
      </c>
      <c r="G181" s="92"/>
      <c r="H181" s="92"/>
      <c r="I181" s="92"/>
      <c r="J181" s="92"/>
      <c r="K181" s="92"/>
      <c r="L181" s="92"/>
      <c r="M181" s="10"/>
    </row>
    <row r="182" spans="1:13" ht="12.75">
      <c r="A182" s="239"/>
      <c r="B182" s="239"/>
      <c r="C182" s="99" t="s">
        <v>58</v>
      </c>
      <c r="D182" s="104" t="s">
        <v>59</v>
      </c>
      <c r="E182" s="89">
        <v>3700000</v>
      </c>
      <c r="F182" s="89">
        <f t="shared" si="46"/>
        <v>3700000</v>
      </c>
      <c r="G182" s="92">
        <f>E182</f>
        <v>3700000</v>
      </c>
      <c r="H182" s="92"/>
      <c r="I182" s="92"/>
      <c r="J182" s="92"/>
      <c r="K182" s="92"/>
      <c r="L182" s="92"/>
      <c r="M182" s="10"/>
    </row>
    <row r="183" spans="1:13" ht="12.75">
      <c r="A183" s="239"/>
      <c r="B183" s="239"/>
      <c r="C183" s="99" t="s">
        <v>60</v>
      </c>
      <c r="D183" s="104" t="s">
        <v>61</v>
      </c>
      <c r="E183" s="89">
        <v>295000</v>
      </c>
      <c r="F183" s="89">
        <f t="shared" si="46"/>
        <v>295000</v>
      </c>
      <c r="G183" s="92">
        <f>E183</f>
        <v>295000</v>
      </c>
      <c r="H183" s="92"/>
      <c r="I183" s="92"/>
      <c r="J183" s="92"/>
      <c r="K183" s="92"/>
      <c r="L183" s="92"/>
      <c r="M183" s="10"/>
    </row>
    <row r="184" spans="1:13" ht="12.75">
      <c r="A184" s="239"/>
      <c r="B184" s="239"/>
      <c r="C184" s="99" t="s">
        <v>16</v>
      </c>
      <c r="D184" s="104" t="s">
        <v>17</v>
      </c>
      <c r="E184" s="89">
        <v>700000</v>
      </c>
      <c r="F184" s="89">
        <f t="shared" si="46"/>
        <v>700000</v>
      </c>
      <c r="G184" s="92"/>
      <c r="H184" s="92">
        <f>E184</f>
        <v>700000</v>
      </c>
      <c r="I184" s="92"/>
      <c r="J184" s="92"/>
      <c r="K184" s="92"/>
      <c r="L184" s="92"/>
      <c r="M184" s="10"/>
    </row>
    <row r="185" spans="1:13" ht="12.75">
      <c r="A185" s="239"/>
      <c r="B185" s="239"/>
      <c r="C185" s="99" t="s">
        <v>18</v>
      </c>
      <c r="D185" s="104" t="s">
        <v>19</v>
      </c>
      <c r="E185" s="89">
        <v>100000</v>
      </c>
      <c r="F185" s="89">
        <f t="shared" si="46"/>
        <v>100000</v>
      </c>
      <c r="G185" s="92"/>
      <c r="H185" s="92">
        <f>E185</f>
        <v>100000</v>
      </c>
      <c r="I185" s="92"/>
      <c r="J185" s="92"/>
      <c r="K185" s="92"/>
      <c r="L185" s="92"/>
      <c r="M185" s="10"/>
    </row>
    <row r="186" spans="1:13" ht="12.75">
      <c r="A186" s="239"/>
      <c r="B186" s="239"/>
      <c r="C186" s="99" t="s">
        <v>20</v>
      </c>
      <c r="D186" s="104" t="s">
        <v>21</v>
      </c>
      <c r="E186" s="89">
        <v>35000</v>
      </c>
      <c r="F186" s="89">
        <f t="shared" si="46"/>
        <v>35000</v>
      </c>
      <c r="G186" s="92">
        <f>E186</f>
        <v>35000</v>
      </c>
      <c r="H186" s="92"/>
      <c r="I186" s="92"/>
      <c r="J186" s="92"/>
      <c r="K186" s="92"/>
      <c r="L186" s="92"/>
      <c r="M186" s="10"/>
    </row>
    <row r="187" spans="1:13" ht="12.75">
      <c r="A187" s="239"/>
      <c r="B187" s="239"/>
      <c r="C187" s="99" t="s">
        <v>22</v>
      </c>
      <c r="D187" s="104" t="s">
        <v>23</v>
      </c>
      <c r="E187" s="89">
        <v>190000</v>
      </c>
      <c r="F187" s="89">
        <f t="shared" si="46"/>
        <v>190000</v>
      </c>
      <c r="G187" s="92"/>
      <c r="H187" s="92"/>
      <c r="I187" s="92"/>
      <c r="J187" s="92"/>
      <c r="K187" s="92"/>
      <c r="L187" s="92"/>
      <c r="M187" s="10"/>
    </row>
    <row r="188" spans="1:13" ht="12.75">
      <c r="A188" s="239"/>
      <c r="B188" s="239"/>
      <c r="C188" s="99" t="s">
        <v>128</v>
      </c>
      <c r="D188" s="104" t="s">
        <v>129</v>
      </c>
      <c r="E188" s="89">
        <v>50000</v>
      </c>
      <c r="F188" s="89">
        <f t="shared" si="46"/>
        <v>50000</v>
      </c>
      <c r="G188" s="92"/>
      <c r="H188" s="92"/>
      <c r="I188" s="92"/>
      <c r="J188" s="92"/>
      <c r="K188" s="92"/>
      <c r="L188" s="92"/>
      <c r="M188" s="10"/>
    </row>
    <row r="189" spans="1:13" ht="12.75">
      <c r="A189" s="239"/>
      <c r="B189" s="239"/>
      <c r="C189" s="99" t="s">
        <v>24</v>
      </c>
      <c r="D189" s="104" t="s">
        <v>25</v>
      </c>
      <c r="E189" s="89">
        <v>140000</v>
      </c>
      <c r="F189" s="89">
        <f t="shared" si="46"/>
        <v>140000</v>
      </c>
      <c r="G189" s="92"/>
      <c r="H189" s="92"/>
      <c r="I189" s="92"/>
      <c r="J189" s="92"/>
      <c r="K189" s="92"/>
      <c r="L189" s="92"/>
      <c r="M189" s="10"/>
    </row>
    <row r="190" spans="1:13" ht="12.75">
      <c r="A190" s="239"/>
      <c r="B190" s="239"/>
      <c r="C190" s="99" t="s">
        <v>26</v>
      </c>
      <c r="D190" s="104" t="s">
        <v>27</v>
      </c>
      <c r="E190" s="89">
        <v>195000</v>
      </c>
      <c r="F190" s="89">
        <f t="shared" si="46"/>
        <v>195000</v>
      </c>
      <c r="G190" s="92"/>
      <c r="H190" s="92"/>
      <c r="I190" s="92"/>
      <c r="J190" s="92"/>
      <c r="K190" s="92"/>
      <c r="L190" s="92"/>
      <c r="M190" s="10"/>
    </row>
    <row r="191" spans="1:13" ht="12.75">
      <c r="A191" s="239"/>
      <c r="B191" s="239"/>
      <c r="C191" s="99" t="s">
        <v>80</v>
      </c>
      <c r="D191" s="104" t="s">
        <v>81</v>
      </c>
      <c r="E191" s="89">
        <v>3000</v>
      </c>
      <c r="F191" s="89">
        <f t="shared" si="46"/>
        <v>3000</v>
      </c>
      <c r="G191" s="92"/>
      <c r="H191" s="92"/>
      <c r="I191" s="92"/>
      <c r="J191" s="92"/>
      <c r="K191" s="92"/>
      <c r="L191" s="92"/>
      <c r="M191" s="10"/>
    </row>
    <row r="192" spans="1:13" ht="12.75">
      <c r="A192" s="239"/>
      <c r="B192" s="239"/>
      <c r="C192" s="99" t="s">
        <v>28</v>
      </c>
      <c r="D192" s="104" t="s">
        <v>29</v>
      </c>
      <c r="E192" s="89">
        <v>100000</v>
      </c>
      <c r="F192" s="89">
        <f t="shared" si="46"/>
        <v>100000</v>
      </c>
      <c r="G192" s="92"/>
      <c r="H192" s="92"/>
      <c r="I192" s="92"/>
      <c r="J192" s="92"/>
      <c r="K192" s="92"/>
      <c r="L192" s="92"/>
      <c r="M192" s="10"/>
    </row>
    <row r="193" spans="1:13" ht="12.75">
      <c r="A193" s="239"/>
      <c r="B193" s="239"/>
      <c r="C193" s="99" t="s">
        <v>82</v>
      </c>
      <c r="D193" s="104" t="s">
        <v>83</v>
      </c>
      <c r="E193" s="89">
        <v>8000</v>
      </c>
      <c r="F193" s="89">
        <f t="shared" si="46"/>
        <v>8000</v>
      </c>
      <c r="G193" s="92"/>
      <c r="H193" s="92"/>
      <c r="I193" s="92"/>
      <c r="J193" s="92"/>
      <c r="K193" s="92"/>
      <c r="L193" s="92"/>
      <c r="M193" s="10"/>
    </row>
    <row r="194" spans="1:13" ht="22.5">
      <c r="A194" s="239"/>
      <c r="B194" s="239"/>
      <c r="C194" s="99" t="s">
        <v>30</v>
      </c>
      <c r="D194" s="104" t="s">
        <v>31</v>
      </c>
      <c r="E194" s="89">
        <v>20000</v>
      </c>
      <c r="F194" s="89">
        <f t="shared" si="46"/>
        <v>20000</v>
      </c>
      <c r="G194" s="92"/>
      <c r="H194" s="92"/>
      <c r="I194" s="92"/>
      <c r="J194" s="92"/>
      <c r="K194" s="92"/>
      <c r="L194" s="92"/>
      <c r="M194" s="10"/>
    </row>
    <row r="195" spans="1:13" ht="12.75">
      <c r="A195" s="239"/>
      <c r="B195" s="239"/>
      <c r="C195" s="99" t="s">
        <v>70</v>
      </c>
      <c r="D195" s="104" t="s">
        <v>71</v>
      </c>
      <c r="E195" s="89">
        <v>8000</v>
      </c>
      <c r="F195" s="89">
        <f t="shared" si="46"/>
        <v>8000</v>
      </c>
      <c r="G195" s="92"/>
      <c r="H195" s="92"/>
      <c r="I195" s="92"/>
      <c r="J195" s="92"/>
      <c r="K195" s="92"/>
      <c r="L195" s="92"/>
      <c r="M195" s="10"/>
    </row>
    <row r="196" spans="1:13" ht="12.75">
      <c r="A196" s="239"/>
      <c r="B196" s="239"/>
      <c r="C196" s="99" t="s">
        <v>32</v>
      </c>
      <c r="D196" s="104" t="s">
        <v>33</v>
      </c>
      <c r="E196" s="89">
        <v>7000</v>
      </c>
      <c r="F196" s="89">
        <f t="shared" si="46"/>
        <v>7000</v>
      </c>
      <c r="G196" s="92"/>
      <c r="H196" s="92"/>
      <c r="I196" s="92"/>
      <c r="J196" s="92"/>
      <c r="K196" s="92"/>
      <c r="L196" s="92"/>
      <c r="M196" s="10"/>
    </row>
    <row r="197" spans="1:13" ht="12.75">
      <c r="A197" s="239"/>
      <c r="B197" s="239"/>
      <c r="C197" s="99" t="s">
        <v>62</v>
      </c>
      <c r="D197" s="104" t="s">
        <v>63</v>
      </c>
      <c r="E197" s="89">
        <v>253625</v>
      </c>
      <c r="F197" s="89">
        <f t="shared" si="46"/>
        <v>253625</v>
      </c>
      <c r="G197" s="92"/>
      <c r="H197" s="92"/>
      <c r="I197" s="92"/>
      <c r="J197" s="92"/>
      <c r="K197" s="92"/>
      <c r="L197" s="92"/>
      <c r="M197" s="10"/>
    </row>
    <row r="198" spans="1:13" ht="12.75">
      <c r="A198" s="239"/>
      <c r="B198" s="239"/>
      <c r="C198" s="99" t="s">
        <v>34</v>
      </c>
      <c r="D198" s="104" t="s">
        <v>35</v>
      </c>
      <c r="E198" s="89">
        <v>200</v>
      </c>
      <c r="F198" s="89">
        <f t="shared" si="46"/>
        <v>200</v>
      </c>
      <c r="G198" s="92"/>
      <c r="H198" s="92"/>
      <c r="I198" s="92"/>
      <c r="J198" s="92"/>
      <c r="K198" s="92"/>
      <c r="L198" s="92"/>
      <c r="M198" s="10"/>
    </row>
    <row r="199" spans="1:13" ht="22.5">
      <c r="A199" s="239"/>
      <c r="B199" s="239"/>
      <c r="C199" s="99" t="s">
        <v>86</v>
      </c>
      <c r="D199" s="104" t="s">
        <v>87</v>
      </c>
      <c r="E199" s="89">
        <v>8000</v>
      </c>
      <c r="F199" s="89">
        <f t="shared" si="46"/>
        <v>8000</v>
      </c>
      <c r="G199" s="92"/>
      <c r="H199" s="92"/>
      <c r="I199" s="92"/>
      <c r="J199" s="92"/>
      <c r="K199" s="92"/>
      <c r="L199" s="92"/>
      <c r="M199" s="10"/>
    </row>
    <row r="200" spans="1:13" ht="22.5">
      <c r="A200" s="239"/>
      <c r="B200" s="239"/>
      <c r="C200" s="99" t="s">
        <v>72</v>
      </c>
      <c r="D200" s="104" t="s">
        <v>73</v>
      </c>
      <c r="E200" s="89">
        <v>10000</v>
      </c>
      <c r="F200" s="89">
        <f t="shared" si="46"/>
        <v>10000</v>
      </c>
      <c r="G200" s="92"/>
      <c r="H200" s="92"/>
      <c r="I200" s="92"/>
      <c r="J200" s="92"/>
      <c r="K200" s="92"/>
      <c r="L200" s="92"/>
      <c r="M200" s="10"/>
    </row>
    <row r="201" spans="1:13" ht="12.75">
      <c r="A201" s="239"/>
      <c r="B201" s="239"/>
      <c r="C201" s="99" t="s">
        <v>6</v>
      </c>
      <c r="D201" s="104" t="s">
        <v>7</v>
      </c>
      <c r="E201" s="89">
        <v>132000</v>
      </c>
      <c r="F201" s="89">
        <f t="shared" si="46"/>
        <v>0</v>
      </c>
      <c r="G201" s="92"/>
      <c r="H201" s="92"/>
      <c r="I201" s="92"/>
      <c r="J201" s="92"/>
      <c r="K201" s="92"/>
      <c r="L201" s="92">
        <f>E201</f>
        <v>132000</v>
      </c>
      <c r="M201" s="10"/>
    </row>
    <row r="202" spans="1:13" ht="12.75">
      <c r="A202" s="239"/>
      <c r="B202" s="240"/>
      <c r="C202" s="99" t="s">
        <v>88</v>
      </c>
      <c r="D202" s="104" t="s">
        <v>89</v>
      </c>
      <c r="E202" s="89">
        <v>20000</v>
      </c>
      <c r="F202" s="89">
        <f t="shared" si="46"/>
        <v>0</v>
      </c>
      <c r="G202" s="92"/>
      <c r="H202" s="92"/>
      <c r="I202" s="92"/>
      <c r="J202" s="92"/>
      <c r="K202" s="92"/>
      <c r="L202" s="92">
        <f>E202</f>
        <v>20000</v>
      </c>
      <c r="M202" s="10"/>
    </row>
    <row r="203" spans="1:13" ht="12.75">
      <c r="A203" s="239"/>
      <c r="B203" s="100" t="s">
        <v>130</v>
      </c>
      <c r="C203" s="100"/>
      <c r="D203" s="101" t="s">
        <v>131</v>
      </c>
      <c r="E203" s="102">
        <f aca="true" t="shared" si="47" ref="E203:L203">SUBTOTAL(9,E204:E211)</f>
        <v>345210</v>
      </c>
      <c r="F203" s="102">
        <f t="shared" si="47"/>
        <v>345210</v>
      </c>
      <c r="G203" s="102">
        <f t="shared" si="47"/>
        <v>239000</v>
      </c>
      <c r="H203" s="102">
        <f t="shared" si="47"/>
        <v>48000</v>
      </c>
      <c r="I203" s="102">
        <f t="shared" si="47"/>
        <v>0</v>
      </c>
      <c r="J203" s="102">
        <f t="shared" si="47"/>
        <v>0</v>
      </c>
      <c r="K203" s="102">
        <f t="shared" si="47"/>
        <v>0</v>
      </c>
      <c r="L203" s="102">
        <f t="shared" si="47"/>
        <v>0</v>
      </c>
      <c r="M203" s="10"/>
    </row>
    <row r="204" spans="1:13" ht="12.75">
      <c r="A204" s="239"/>
      <c r="B204" s="238"/>
      <c r="C204" s="99" t="s">
        <v>76</v>
      </c>
      <c r="D204" s="104" t="s">
        <v>77</v>
      </c>
      <c r="E204" s="89">
        <v>25000</v>
      </c>
      <c r="F204" s="89">
        <f aca="true" t="shared" si="48" ref="F204:F211">E204-L204</f>
        <v>25000</v>
      </c>
      <c r="G204" s="92"/>
      <c r="H204" s="92"/>
      <c r="I204" s="92"/>
      <c r="J204" s="92"/>
      <c r="K204" s="92"/>
      <c r="L204" s="92"/>
      <c r="M204" s="10"/>
    </row>
    <row r="205" spans="1:13" ht="12.75">
      <c r="A205" s="239"/>
      <c r="B205" s="239"/>
      <c r="C205" s="99" t="s">
        <v>58</v>
      </c>
      <c r="D205" s="104" t="s">
        <v>59</v>
      </c>
      <c r="E205" s="89">
        <v>220000</v>
      </c>
      <c r="F205" s="89">
        <f t="shared" si="48"/>
        <v>220000</v>
      </c>
      <c r="G205" s="92">
        <f>E205</f>
        <v>220000</v>
      </c>
      <c r="H205" s="92"/>
      <c r="I205" s="92"/>
      <c r="J205" s="92"/>
      <c r="K205" s="92"/>
      <c r="L205" s="92"/>
      <c r="M205" s="10"/>
    </row>
    <row r="206" spans="1:13" ht="12.75">
      <c r="A206" s="239"/>
      <c r="B206" s="239"/>
      <c r="C206" s="99" t="s">
        <v>60</v>
      </c>
      <c r="D206" s="104" t="s">
        <v>61</v>
      </c>
      <c r="E206" s="89">
        <v>19000</v>
      </c>
      <c r="F206" s="89">
        <f t="shared" si="48"/>
        <v>19000</v>
      </c>
      <c r="G206" s="92">
        <f>E206</f>
        <v>19000</v>
      </c>
      <c r="H206" s="92"/>
      <c r="I206" s="92"/>
      <c r="J206" s="92"/>
      <c r="K206" s="92"/>
      <c r="L206" s="92"/>
      <c r="M206" s="10"/>
    </row>
    <row r="207" spans="1:13" ht="12.75">
      <c r="A207" s="239"/>
      <c r="B207" s="239"/>
      <c r="C207" s="99" t="s">
        <v>16</v>
      </c>
      <c r="D207" s="104" t="s">
        <v>17</v>
      </c>
      <c r="E207" s="89">
        <v>42000</v>
      </c>
      <c r="F207" s="89">
        <f t="shared" si="48"/>
        <v>42000</v>
      </c>
      <c r="G207" s="92"/>
      <c r="H207" s="92">
        <f>E207</f>
        <v>42000</v>
      </c>
      <c r="I207" s="92"/>
      <c r="J207" s="92"/>
      <c r="K207" s="92"/>
      <c r="L207" s="92"/>
      <c r="M207" s="10"/>
    </row>
    <row r="208" spans="1:13" ht="12.75">
      <c r="A208" s="239"/>
      <c r="B208" s="239"/>
      <c r="C208" s="99" t="s">
        <v>18</v>
      </c>
      <c r="D208" s="104" t="s">
        <v>19</v>
      </c>
      <c r="E208" s="89">
        <v>6000</v>
      </c>
      <c r="F208" s="89">
        <f t="shared" si="48"/>
        <v>6000</v>
      </c>
      <c r="G208" s="92"/>
      <c r="H208" s="92">
        <f>E208</f>
        <v>6000</v>
      </c>
      <c r="I208" s="92"/>
      <c r="J208" s="92"/>
      <c r="K208" s="92"/>
      <c r="L208" s="92"/>
      <c r="M208" s="10"/>
    </row>
    <row r="209" spans="1:13" ht="12.75">
      <c r="A209" s="239"/>
      <c r="B209" s="239"/>
      <c r="C209" s="99" t="s">
        <v>22</v>
      </c>
      <c r="D209" s="104" t="s">
        <v>23</v>
      </c>
      <c r="E209" s="89">
        <v>10000</v>
      </c>
      <c r="F209" s="89">
        <f t="shared" si="48"/>
        <v>10000</v>
      </c>
      <c r="G209" s="92"/>
      <c r="H209" s="92"/>
      <c r="I209" s="92"/>
      <c r="J209" s="92"/>
      <c r="K209" s="92"/>
      <c r="L209" s="92"/>
      <c r="M209" s="10"/>
    </row>
    <row r="210" spans="1:13" ht="12.75">
      <c r="A210" s="239"/>
      <c r="B210" s="239"/>
      <c r="C210" s="99" t="s">
        <v>128</v>
      </c>
      <c r="D210" s="104" t="s">
        <v>129</v>
      </c>
      <c r="E210" s="89">
        <v>5000</v>
      </c>
      <c r="F210" s="89">
        <f t="shared" si="48"/>
        <v>5000</v>
      </c>
      <c r="G210" s="92"/>
      <c r="H210" s="92"/>
      <c r="I210" s="92"/>
      <c r="J210" s="92"/>
      <c r="K210" s="92"/>
      <c r="L210" s="92"/>
      <c r="M210" s="10"/>
    </row>
    <row r="211" spans="1:13" ht="12.75">
      <c r="A211" s="239"/>
      <c r="B211" s="240"/>
      <c r="C211" s="99" t="s">
        <v>62</v>
      </c>
      <c r="D211" s="104" t="s">
        <v>63</v>
      </c>
      <c r="E211" s="89">
        <v>18210</v>
      </c>
      <c r="F211" s="89">
        <f t="shared" si="48"/>
        <v>18210</v>
      </c>
      <c r="G211" s="92"/>
      <c r="H211" s="92"/>
      <c r="I211" s="92"/>
      <c r="J211" s="92"/>
      <c r="K211" s="92"/>
      <c r="L211" s="92"/>
      <c r="M211" s="10"/>
    </row>
    <row r="212" spans="1:13" ht="12.75">
      <c r="A212" s="239"/>
      <c r="B212" s="100" t="s">
        <v>132</v>
      </c>
      <c r="C212" s="100"/>
      <c r="D212" s="101" t="s">
        <v>133</v>
      </c>
      <c r="E212" s="102">
        <f aca="true" t="shared" si="49" ref="E212:L212">SUBTOTAL(9,E213:E214)</f>
        <v>457000</v>
      </c>
      <c r="F212" s="102">
        <f t="shared" si="49"/>
        <v>375000</v>
      </c>
      <c r="G212" s="102">
        <f t="shared" si="49"/>
        <v>0</v>
      </c>
      <c r="H212" s="102">
        <f t="shared" si="49"/>
        <v>0</v>
      </c>
      <c r="I212" s="102">
        <f t="shared" si="49"/>
        <v>375000</v>
      </c>
      <c r="J212" s="102">
        <f t="shared" si="49"/>
        <v>0</v>
      </c>
      <c r="K212" s="102">
        <f t="shared" si="49"/>
        <v>0</v>
      </c>
      <c r="L212" s="102">
        <f t="shared" si="49"/>
        <v>82000</v>
      </c>
      <c r="M212" s="10"/>
    </row>
    <row r="213" spans="1:13" ht="12.75">
      <c r="A213" s="239"/>
      <c r="B213" s="238"/>
      <c r="C213" s="99" t="s">
        <v>134</v>
      </c>
      <c r="D213" s="104" t="s">
        <v>135</v>
      </c>
      <c r="E213" s="89">
        <v>375000</v>
      </c>
      <c r="F213" s="89">
        <f>E213-L213</f>
        <v>375000</v>
      </c>
      <c r="G213" s="92"/>
      <c r="H213" s="92"/>
      <c r="I213" s="92">
        <f>E213</f>
        <v>375000</v>
      </c>
      <c r="J213" s="92"/>
      <c r="K213" s="92"/>
      <c r="L213" s="92"/>
      <c r="M213" s="10"/>
    </row>
    <row r="214" spans="1:13" ht="12.75">
      <c r="A214" s="239"/>
      <c r="B214" s="240"/>
      <c r="C214" s="99" t="s">
        <v>6</v>
      </c>
      <c r="D214" s="104" t="s">
        <v>7</v>
      </c>
      <c r="E214" s="89">
        <v>82000</v>
      </c>
      <c r="F214" s="89">
        <f>E214-L214</f>
        <v>0</v>
      </c>
      <c r="G214" s="92"/>
      <c r="H214" s="92"/>
      <c r="I214" s="92"/>
      <c r="J214" s="92"/>
      <c r="K214" s="92"/>
      <c r="L214" s="92">
        <f>E214</f>
        <v>82000</v>
      </c>
      <c r="M214" s="10"/>
    </row>
    <row r="215" spans="1:13" ht="12.75">
      <c r="A215" s="239"/>
      <c r="B215" s="100" t="s">
        <v>136</v>
      </c>
      <c r="C215" s="100"/>
      <c r="D215" s="101" t="s">
        <v>137</v>
      </c>
      <c r="E215" s="102">
        <f aca="true" t="shared" si="50" ref="E215:L215">SUBTOTAL(9,E216:E236)</f>
        <v>2953650</v>
      </c>
      <c r="F215" s="102">
        <f t="shared" si="50"/>
        <v>2943650</v>
      </c>
      <c r="G215" s="102">
        <f t="shared" si="50"/>
        <v>1840000</v>
      </c>
      <c r="H215" s="102">
        <f t="shared" si="50"/>
        <v>366000</v>
      </c>
      <c r="I215" s="102">
        <f t="shared" si="50"/>
        <v>0</v>
      </c>
      <c r="J215" s="102">
        <f t="shared" si="50"/>
        <v>0</v>
      </c>
      <c r="K215" s="102">
        <f t="shared" si="50"/>
        <v>0</v>
      </c>
      <c r="L215" s="102">
        <f t="shared" si="50"/>
        <v>10000</v>
      </c>
      <c r="M215" s="10"/>
    </row>
    <row r="216" spans="1:13" ht="12.75">
      <c r="A216" s="239"/>
      <c r="B216" s="238"/>
      <c r="C216" s="99" t="s">
        <v>76</v>
      </c>
      <c r="D216" s="104" t="s">
        <v>77</v>
      </c>
      <c r="E216" s="89">
        <v>155000</v>
      </c>
      <c r="F216" s="89">
        <f aca="true" t="shared" si="51" ref="F216:F250">E216-L216</f>
        <v>155000</v>
      </c>
      <c r="G216" s="92"/>
      <c r="H216" s="92"/>
      <c r="I216" s="92"/>
      <c r="J216" s="92"/>
      <c r="K216" s="92"/>
      <c r="L216" s="92"/>
      <c r="M216" s="10"/>
    </row>
    <row r="217" spans="1:13" ht="12.75">
      <c r="A217" s="239"/>
      <c r="B217" s="239"/>
      <c r="C217" s="99" t="s">
        <v>58</v>
      </c>
      <c r="D217" s="104" t="s">
        <v>59</v>
      </c>
      <c r="E217" s="89">
        <v>1700000</v>
      </c>
      <c r="F217" s="89">
        <f t="shared" si="51"/>
        <v>1700000</v>
      </c>
      <c r="G217" s="92">
        <f>E217</f>
        <v>1700000</v>
      </c>
      <c r="H217" s="92"/>
      <c r="I217" s="92"/>
      <c r="J217" s="92"/>
      <c r="K217" s="92"/>
      <c r="L217" s="92"/>
      <c r="M217" s="10"/>
    </row>
    <row r="218" spans="1:13" ht="12.75">
      <c r="A218" s="239"/>
      <c r="B218" s="239"/>
      <c r="C218" s="99" t="s">
        <v>60</v>
      </c>
      <c r="D218" s="104" t="s">
        <v>61</v>
      </c>
      <c r="E218" s="89">
        <v>130000</v>
      </c>
      <c r="F218" s="89">
        <f t="shared" si="51"/>
        <v>130000</v>
      </c>
      <c r="G218" s="92">
        <f>E218</f>
        <v>130000</v>
      </c>
      <c r="H218" s="92"/>
      <c r="I218" s="92"/>
      <c r="J218" s="92"/>
      <c r="K218" s="92"/>
      <c r="L218" s="92"/>
      <c r="M218" s="10"/>
    </row>
    <row r="219" spans="1:13" ht="12.75">
      <c r="A219" s="239"/>
      <c r="B219" s="239"/>
      <c r="C219" s="99" t="s">
        <v>16</v>
      </c>
      <c r="D219" s="104" t="s">
        <v>17</v>
      </c>
      <c r="E219" s="89">
        <v>320000</v>
      </c>
      <c r="F219" s="89">
        <f t="shared" si="51"/>
        <v>320000</v>
      </c>
      <c r="G219" s="92"/>
      <c r="H219" s="92">
        <f>E219</f>
        <v>320000</v>
      </c>
      <c r="I219" s="92"/>
      <c r="J219" s="92"/>
      <c r="K219" s="92"/>
      <c r="L219" s="92"/>
      <c r="M219" s="10"/>
    </row>
    <row r="220" spans="1:13" ht="12.75">
      <c r="A220" s="239"/>
      <c r="B220" s="239"/>
      <c r="C220" s="99" t="s">
        <v>18</v>
      </c>
      <c r="D220" s="104" t="s">
        <v>19</v>
      </c>
      <c r="E220" s="89">
        <v>46000</v>
      </c>
      <c r="F220" s="89">
        <f t="shared" si="51"/>
        <v>46000</v>
      </c>
      <c r="G220" s="92"/>
      <c r="H220" s="92">
        <f>E220</f>
        <v>46000</v>
      </c>
      <c r="I220" s="92"/>
      <c r="J220" s="92"/>
      <c r="K220" s="92"/>
      <c r="L220" s="92"/>
      <c r="M220" s="10"/>
    </row>
    <row r="221" spans="1:13" ht="12.75">
      <c r="A221" s="239"/>
      <c r="B221" s="239"/>
      <c r="C221" s="99" t="s">
        <v>20</v>
      </c>
      <c r="D221" s="104" t="s">
        <v>21</v>
      </c>
      <c r="E221" s="89">
        <v>10000</v>
      </c>
      <c r="F221" s="89">
        <f t="shared" si="51"/>
        <v>10000</v>
      </c>
      <c r="G221" s="92">
        <f>E221</f>
        <v>10000</v>
      </c>
      <c r="H221" s="92"/>
      <c r="I221" s="92"/>
      <c r="J221" s="92"/>
      <c r="K221" s="92"/>
      <c r="L221" s="92"/>
      <c r="M221" s="10"/>
    </row>
    <row r="222" spans="1:13" ht="12.75">
      <c r="A222" s="239"/>
      <c r="B222" s="239"/>
      <c r="C222" s="99" t="s">
        <v>22</v>
      </c>
      <c r="D222" s="104" t="s">
        <v>23</v>
      </c>
      <c r="E222" s="89">
        <v>80000</v>
      </c>
      <c r="F222" s="89">
        <f t="shared" si="51"/>
        <v>80000</v>
      </c>
      <c r="G222" s="92"/>
      <c r="H222" s="92"/>
      <c r="I222" s="92"/>
      <c r="J222" s="92"/>
      <c r="K222" s="92"/>
      <c r="L222" s="92"/>
      <c r="M222" s="10"/>
    </row>
    <row r="223" spans="1:13" ht="12.75">
      <c r="A223" s="239"/>
      <c r="B223" s="239"/>
      <c r="C223" s="99" t="s">
        <v>128</v>
      </c>
      <c r="D223" s="104" t="s">
        <v>129</v>
      </c>
      <c r="E223" s="89">
        <v>60000</v>
      </c>
      <c r="F223" s="89">
        <f t="shared" si="51"/>
        <v>60000</v>
      </c>
      <c r="G223" s="92"/>
      <c r="H223" s="92"/>
      <c r="I223" s="92"/>
      <c r="J223" s="92"/>
      <c r="K223" s="92"/>
      <c r="L223" s="92"/>
      <c r="M223" s="10"/>
    </row>
    <row r="224" spans="1:13" ht="12.75">
      <c r="A224" s="239"/>
      <c r="B224" s="239"/>
      <c r="C224" s="99" t="s">
        <v>24</v>
      </c>
      <c r="D224" s="104" t="s">
        <v>25</v>
      </c>
      <c r="E224" s="89">
        <v>85000</v>
      </c>
      <c r="F224" s="89">
        <f t="shared" si="51"/>
        <v>85000</v>
      </c>
      <c r="G224" s="92"/>
      <c r="H224" s="92"/>
      <c r="I224" s="92"/>
      <c r="J224" s="92"/>
      <c r="K224" s="92"/>
      <c r="L224" s="92"/>
      <c r="M224" s="10"/>
    </row>
    <row r="225" spans="1:13" ht="12.75">
      <c r="A225" s="239"/>
      <c r="B225" s="239"/>
      <c r="C225" s="99" t="s">
        <v>26</v>
      </c>
      <c r="D225" s="104" t="s">
        <v>27</v>
      </c>
      <c r="E225" s="89">
        <v>175000</v>
      </c>
      <c r="F225" s="89">
        <f t="shared" si="51"/>
        <v>175000</v>
      </c>
      <c r="G225" s="92"/>
      <c r="H225" s="92"/>
      <c r="I225" s="92"/>
      <c r="J225" s="92"/>
      <c r="K225" s="92"/>
      <c r="L225" s="92"/>
      <c r="M225" s="10"/>
    </row>
    <row r="226" spans="1:13" ht="12.75">
      <c r="A226" s="239"/>
      <c r="B226" s="239"/>
      <c r="C226" s="99" t="s">
        <v>80</v>
      </c>
      <c r="D226" s="104" t="s">
        <v>81</v>
      </c>
      <c r="E226" s="89">
        <v>4000</v>
      </c>
      <c r="F226" s="89">
        <f t="shared" si="51"/>
        <v>4000</v>
      </c>
      <c r="G226" s="92"/>
      <c r="H226" s="92"/>
      <c r="I226" s="92"/>
      <c r="J226" s="92"/>
      <c r="K226" s="92"/>
      <c r="L226" s="92"/>
      <c r="M226" s="10"/>
    </row>
    <row r="227" spans="1:13" ht="12.75">
      <c r="A227" s="239"/>
      <c r="B227" s="239"/>
      <c r="C227" s="99" t="s">
        <v>28</v>
      </c>
      <c r="D227" s="104" t="s">
        <v>29</v>
      </c>
      <c r="E227" s="89">
        <v>50000</v>
      </c>
      <c r="F227" s="89">
        <f t="shared" si="51"/>
        <v>50000</v>
      </c>
      <c r="G227" s="92"/>
      <c r="H227" s="92"/>
      <c r="I227" s="92"/>
      <c r="J227" s="92"/>
      <c r="K227" s="92"/>
      <c r="L227" s="92"/>
      <c r="M227" s="10"/>
    </row>
    <row r="228" spans="1:13" ht="12.75">
      <c r="A228" s="239"/>
      <c r="B228" s="239"/>
      <c r="C228" s="99" t="s">
        <v>82</v>
      </c>
      <c r="D228" s="104" t="s">
        <v>83</v>
      </c>
      <c r="E228" s="89">
        <v>3000</v>
      </c>
      <c r="F228" s="89">
        <f t="shared" si="51"/>
        <v>3000</v>
      </c>
      <c r="G228" s="92"/>
      <c r="H228" s="92"/>
      <c r="I228" s="92"/>
      <c r="J228" s="92"/>
      <c r="K228" s="92"/>
      <c r="L228" s="92"/>
      <c r="M228" s="10"/>
    </row>
    <row r="229" spans="1:13" ht="22.5">
      <c r="A229" s="239"/>
      <c r="B229" s="239"/>
      <c r="C229" s="99" t="s">
        <v>30</v>
      </c>
      <c r="D229" s="104" t="s">
        <v>31</v>
      </c>
      <c r="E229" s="89">
        <v>9000</v>
      </c>
      <c r="F229" s="89">
        <f t="shared" si="51"/>
        <v>9000</v>
      </c>
      <c r="G229" s="92"/>
      <c r="H229" s="92"/>
      <c r="I229" s="92"/>
      <c r="J229" s="92"/>
      <c r="K229" s="92"/>
      <c r="L229" s="92"/>
      <c r="M229" s="10"/>
    </row>
    <row r="230" spans="1:13" ht="12.75">
      <c r="A230" s="239"/>
      <c r="B230" s="239"/>
      <c r="C230" s="99" t="s">
        <v>70</v>
      </c>
      <c r="D230" s="104" t="s">
        <v>71</v>
      </c>
      <c r="E230" s="89">
        <v>8000</v>
      </c>
      <c r="F230" s="89">
        <f t="shared" si="51"/>
        <v>8000</v>
      </c>
      <c r="G230" s="92"/>
      <c r="H230" s="92"/>
      <c r="I230" s="92"/>
      <c r="J230" s="92"/>
      <c r="K230" s="92"/>
      <c r="L230" s="92"/>
      <c r="M230" s="10"/>
    </row>
    <row r="231" spans="1:13" ht="12.75">
      <c r="A231" s="239"/>
      <c r="B231" s="239"/>
      <c r="C231" s="99" t="s">
        <v>32</v>
      </c>
      <c r="D231" s="104" t="s">
        <v>33</v>
      </c>
      <c r="E231" s="89">
        <v>3000</v>
      </c>
      <c r="F231" s="89">
        <f t="shared" si="51"/>
        <v>3000</v>
      </c>
      <c r="G231" s="92"/>
      <c r="H231" s="92"/>
      <c r="I231" s="92"/>
      <c r="J231" s="92"/>
      <c r="K231" s="92"/>
      <c r="L231" s="92"/>
      <c r="M231" s="10"/>
    </row>
    <row r="232" spans="1:13" ht="12.75">
      <c r="A232" s="239"/>
      <c r="B232" s="239"/>
      <c r="C232" s="99" t="s">
        <v>62</v>
      </c>
      <c r="D232" s="104" t="s">
        <v>63</v>
      </c>
      <c r="E232" s="89">
        <v>90650</v>
      </c>
      <c r="F232" s="89">
        <f t="shared" si="51"/>
        <v>90650</v>
      </c>
      <c r="G232" s="92"/>
      <c r="H232" s="92"/>
      <c r="I232" s="92"/>
      <c r="J232" s="92"/>
      <c r="K232" s="92"/>
      <c r="L232" s="92"/>
      <c r="M232" s="10"/>
    </row>
    <row r="233" spans="1:13" ht="22.5">
      <c r="A233" s="239"/>
      <c r="B233" s="239"/>
      <c r="C233" s="99" t="s">
        <v>86</v>
      </c>
      <c r="D233" s="104" t="s">
        <v>87</v>
      </c>
      <c r="E233" s="89">
        <v>5000</v>
      </c>
      <c r="F233" s="89">
        <f t="shared" si="51"/>
        <v>5000</v>
      </c>
      <c r="G233" s="92"/>
      <c r="H233" s="92"/>
      <c r="I233" s="92"/>
      <c r="J233" s="92"/>
      <c r="K233" s="92"/>
      <c r="L233" s="92"/>
      <c r="M233" s="10"/>
    </row>
    <row r="234" spans="1:13" ht="22.5">
      <c r="A234" s="239"/>
      <c r="B234" s="239"/>
      <c r="C234" s="99" t="s">
        <v>72</v>
      </c>
      <c r="D234" s="104" t="s">
        <v>73</v>
      </c>
      <c r="E234" s="89">
        <v>10000</v>
      </c>
      <c r="F234" s="89">
        <f t="shared" si="51"/>
        <v>10000</v>
      </c>
      <c r="G234" s="92"/>
      <c r="H234" s="92"/>
      <c r="I234" s="92"/>
      <c r="J234" s="92"/>
      <c r="K234" s="92"/>
      <c r="L234" s="92"/>
      <c r="M234" s="10"/>
    </row>
    <row r="235" spans="1:13" ht="12.75">
      <c r="A235" s="239"/>
      <c r="B235" s="239"/>
      <c r="C235" s="99" t="s">
        <v>6</v>
      </c>
      <c r="D235" s="104" t="s">
        <v>7</v>
      </c>
      <c r="E235" s="89">
        <v>0</v>
      </c>
      <c r="F235" s="89">
        <f t="shared" si="51"/>
        <v>0</v>
      </c>
      <c r="G235" s="92"/>
      <c r="H235" s="92"/>
      <c r="I235" s="92"/>
      <c r="J235" s="92"/>
      <c r="K235" s="92"/>
      <c r="L235" s="92"/>
      <c r="M235" s="10"/>
    </row>
    <row r="236" spans="1:13" ht="12.75">
      <c r="A236" s="239"/>
      <c r="B236" s="240"/>
      <c r="C236" s="99" t="s">
        <v>88</v>
      </c>
      <c r="D236" s="104" t="s">
        <v>89</v>
      </c>
      <c r="E236" s="89">
        <v>10000</v>
      </c>
      <c r="F236" s="89">
        <f t="shared" si="51"/>
        <v>0</v>
      </c>
      <c r="G236" s="92"/>
      <c r="H236" s="92"/>
      <c r="I236" s="92"/>
      <c r="J236" s="92"/>
      <c r="K236" s="92"/>
      <c r="L236" s="92">
        <f>E236</f>
        <v>10000</v>
      </c>
      <c r="M236" s="10"/>
    </row>
    <row r="237" spans="1:13" ht="12.75">
      <c r="A237" s="239"/>
      <c r="B237" s="100" t="s">
        <v>138</v>
      </c>
      <c r="C237" s="100"/>
      <c r="D237" s="101" t="s">
        <v>139</v>
      </c>
      <c r="E237" s="102">
        <f>SUBTOTAL(9,E238:E250)</f>
        <v>547820</v>
      </c>
      <c r="F237" s="102">
        <f aca="true" t="shared" si="52" ref="F237:L237">SUBTOTAL(9,F238:F250)</f>
        <v>522820</v>
      </c>
      <c r="G237" s="102">
        <f t="shared" si="52"/>
        <v>108000</v>
      </c>
      <c r="H237" s="102">
        <f t="shared" si="52"/>
        <v>23000</v>
      </c>
      <c r="I237" s="102">
        <f t="shared" si="52"/>
        <v>0</v>
      </c>
      <c r="J237" s="102">
        <f t="shared" si="52"/>
        <v>0</v>
      </c>
      <c r="K237" s="102">
        <f t="shared" si="52"/>
        <v>0</v>
      </c>
      <c r="L237" s="102">
        <f t="shared" si="52"/>
        <v>25000</v>
      </c>
      <c r="M237" s="10"/>
    </row>
    <row r="238" spans="1:13" ht="12.75">
      <c r="A238" s="239"/>
      <c r="B238" s="238"/>
      <c r="C238" s="99" t="s">
        <v>76</v>
      </c>
      <c r="D238" s="104" t="s">
        <v>77</v>
      </c>
      <c r="E238" s="89">
        <v>2000</v>
      </c>
      <c r="F238" s="89">
        <f t="shared" si="51"/>
        <v>2000</v>
      </c>
      <c r="G238" s="92"/>
      <c r="H238" s="92"/>
      <c r="I238" s="92"/>
      <c r="J238" s="92"/>
      <c r="K238" s="92"/>
      <c r="L238" s="92"/>
      <c r="M238" s="10"/>
    </row>
    <row r="239" spans="1:13" ht="12.75">
      <c r="A239" s="239"/>
      <c r="B239" s="239"/>
      <c r="C239" s="99" t="s">
        <v>58</v>
      </c>
      <c r="D239" s="104" t="s">
        <v>59</v>
      </c>
      <c r="E239" s="89">
        <v>100000</v>
      </c>
      <c r="F239" s="89">
        <f t="shared" si="51"/>
        <v>100000</v>
      </c>
      <c r="G239" s="92">
        <f>E239</f>
        <v>100000</v>
      </c>
      <c r="H239" s="92"/>
      <c r="I239" s="92"/>
      <c r="J239" s="92"/>
      <c r="K239" s="92"/>
      <c r="L239" s="92"/>
      <c r="M239" s="10"/>
    </row>
    <row r="240" spans="1:13" ht="12.75">
      <c r="A240" s="239"/>
      <c r="B240" s="239"/>
      <c r="C240" s="99" t="s">
        <v>60</v>
      </c>
      <c r="D240" s="104" t="s">
        <v>61</v>
      </c>
      <c r="E240" s="89">
        <v>7000</v>
      </c>
      <c r="F240" s="89">
        <f t="shared" si="51"/>
        <v>7000</v>
      </c>
      <c r="G240" s="92">
        <f>E240</f>
        <v>7000</v>
      </c>
      <c r="H240" s="92"/>
      <c r="I240" s="92"/>
      <c r="J240" s="92"/>
      <c r="K240" s="92"/>
      <c r="L240" s="92"/>
      <c r="M240" s="10"/>
    </row>
    <row r="241" spans="1:13" ht="12.75">
      <c r="A241" s="239"/>
      <c r="B241" s="239"/>
      <c r="C241" s="99" t="s">
        <v>16</v>
      </c>
      <c r="D241" s="104" t="s">
        <v>17</v>
      </c>
      <c r="E241" s="89">
        <v>20000</v>
      </c>
      <c r="F241" s="89">
        <f t="shared" si="51"/>
        <v>20000</v>
      </c>
      <c r="G241" s="92"/>
      <c r="H241" s="92">
        <f>E241</f>
        <v>20000</v>
      </c>
      <c r="I241" s="92"/>
      <c r="J241" s="92"/>
      <c r="K241" s="92"/>
      <c r="L241" s="92"/>
      <c r="M241" s="10"/>
    </row>
    <row r="242" spans="1:13" ht="12.75">
      <c r="A242" s="239"/>
      <c r="B242" s="239"/>
      <c r="C242" s="99" t="s">
        <v>18</v>
      </c>
      <c r="D242" s="104" t="s">
        <v>19</v>
      </c>
      <c r="E242" s="89">
        <v>3000</v>
      </c>
      <c r="F242" s="89">
        <f t="shared" si="51"/>
        <v>3000</v>
      </c>
      <c r="G242" s="92"/>
      <c r="H242" s="92">
        <f>E242</f>
        <v>3000</v>
      </c>
      <c r="I242" s="92"/>
      <c r="J242" s="92"/>
      <c r="K242" s="92"/>
      <c r="L242" s="92"/>
      <c r="M242" s="10"/>
    </row>
    <row r="243" spans="1:13" ht="12.75">
      <c r="A243" s="239"/>
      <c r="B243" s="239"/>
      <c r="C243" s="99" t="s">
        <v>20</v>
      </c>
      <c r="D243" s="104" t="s">
        <v>21</v>
      </c>
      <c r="E243" s="89">
        <v>1000</v>
      </c>
      <c r="F243" s="89">
        <f t="shared" si="51"/>
        <v>1000</v>
      </c>
      <c r="G243" s="92">
        <f>E243</f>
        <v>1000</v>
      </c>
      <c r="H243" s="92"/>
      <c r="I243" s="92"/>
      <c r="J243" s="92"/>
      <c r="K243" s="92"/>
      <c r="L243" s="92"/>
      <c r="M243" s="10"/>
    </row>
    <row r="244" spans="1:13" ht="12.75">
      <c r="A244" s="239"/>
      <c r="B244" s="239"/>
      <c r="C244" s="99" t="s">
        <v>22</v>
      </c>
      <c r="D244" s="104" t="s">
        <v>23</v>
      </c>
      <c r="E244" s="89">
        <v>70000</v>
      </c>
      <c r="F244" s="89">
        <f t="shared" si="51"/>
        <v>70000</v>
      </c>
      <c r="G244" s="92"/>
      <c r="H244" s="92"/>
      <c r="I244" s="92"/>
      <c r="J244" s="92"/>
      <c r="K244" s="92"/>
      <c r="L244" s="92"/>
      <c r="M244" s="10"/>
    </row>
    <row r="245" spans="1:13" ht="12.75">
      <c r="A245" s="239"/>
      <c r="B245" s="239"/>
      <c r="C245" s="99" t="s">
        <v>26</v>
      </c>
      <c r="D245" s="104" t="s">
        <v>27</v>
      </c>
      <c r="E245" s="89">
        <v>10000</v>
      </c>
      <c r="F245" s="89">
        <f t="shared" si="51"/>
        <v>10000</v>
      </c>
      <c r="G245" s="92"/>
      <c r="H245" s="92"/>
      <c r="I245" s="92"/>
      <c r="J245" s="92"/>
      <c r="K245" s="92"/>
      <c r="L245" s="92"/>
      <c r="M245" s="10"/>
    </row>
    <row r="246" spans="1:13" ht="12.75">
      <c r="A246" s="239"/>
      <c r="B246" s="239"/>
      <c r="C246" s="99" t="s">
        <v>80</v>
      </c>
      <c r="D246" s="104" t="s">
        <v>81</v>
      </c>
      <c r="E246" s="89">
        <v>300</v>
      </c>
      <c r="F246" s="89">
        <f t="shared" si="51"/>
        <v>300</v>
      </c>
      <c r="G246" s="92"/>
      <c r="H246" s="92"/>
      <c r="I246" s="92"/>
      <c r="J246" s="92"/>
      <c r="K246" s="92"/>
      <c r="L246" s="92"/>
      <c r="M246" s="10"/>
    </row>
    <row r="247" spans="1:13" ht="12.75">
      <c r="A247" s="239"/>
      <c r="B247" s="239"/>
      <c r="C247" s="99" t="s">
        <v>28</v>
      </c>
      <c r="D247" s="104" t="s">
        <v>29</v>
      </c>
      <c r="E247" s="89">
        <v>300000</v>
      </c>
      <c r="F247" s="89">
        <f t="shared" si="51"/>
        <v>300000</v>
      </c>
      <c r="G247" s="92"/>
      <c r="H247" s="92"/>
      <c r="I247" s="92"/>
      <c r="J247" s="92"/>
      <c r="K247" s="92"/>
      <c r="L247" s="92"/>
      <c r="M247" s="10"/>
    </row>
    <row r="248" spans="1:13" ht="12.75">
      <c r="A248" s="239"/>
      <c r="B248" s="239"/>
      <c r="C248" s="99" t="s">
        <v>32</v>
      </c>
      <c r="D248" s="104" t="s">
        <v>33</v>
      </c>
      <c r="E248" s="89">
        <v>7000</v>
      </c>
      <c r="F248" s="89">
        <f t="shared" si="51"/>
        <v>7000</v>
      </c>
      <c r="G248" s="92"/>
      <c r="H248" s="92"/>
      <c r="I248" s="92"/>
      <c r="J248" s="92"/>
      <c r="K248" s="92"/>
      <c r="L248" s="92"/>
      <c r="M248" s="10"/>
    </row>
    <row r="249" spans="1:13" ht="12.75">
      <c r="A249" s="239"/>
      <c r="B249" s="240"/>
      <c r="C249" s="99" t="s">
        <v>62</v>
      </c>
      <c r="D249" s="104" t="s">
        <v>63</v>
      </c>
      <c r="E249" s="89">
        <v>2520</v>
      </c>
      <c r="F249" s="89">
        <f t="shared" si="51"/>
        <v>2520</v>
      </c>
      <c r="G249" s="92"/>
      <c r="H249" s="92"/>
      <c r="I249" s="92"/>
      <c r="J249" s="92"/>
      <c r="K249" s="92"/>
      <c r="L249" s="92"/>
      <c r="M249" s="10"/>
    </row>
    <row r="250" spans="1:13" ht="14.25" customHeight="1">
      <c r="A250" s="239"/>
      <c r="B250" s="240"/>
      <c r="C250" s="99" t="s">
        <v>88</v>
      </c>
      <c r="D250" s="104" t="s">
        <v>89</v>
      </c>
      <c r="E250" s="89">
        <v>25000</v>
      </c>
      <c r="F250" s="89">
        <f t="shared" si="51"/>
        <v>0</v>
      </c>
      <c r="G250" s="92"/>
      <c r="H250" s="92"/>
      <c r="I250" s="92"/>
      <c r="J250" s="92"/>
      <c r="K250" s="92"/>
      <c r="L250" s="92">
        <f>E250</f>
        <v>25000</v>
      </c>
      <c r="M250" s="10"/>
    </row>
    <row r="251" spans="1:13" ht="12.75">
      <c r="A251" s="239"/>
      <c r="B251" s="100" t="s">
        <v>140</v>
      </c>
      <c r="C251" s="100"/>
      <c r="D251" s="101" t="s">
        <v>141</v>
      </c>
      <c r="E251" s="102">
        <f aca="true" t="shared" si="53" ref="E251:L251">SUBTOTAL(9,E252:E269)</f>
        <v>183560</v>
      </c>
      <c r="F251" s="102">
        <f t="shared" si="53"/>
        <v>183560</v>
      </c>
      <c r="G251" s="102">
        <f t="shared" si="53"/>
        <v>123500</v>
      </c>
      <c r="H251" s="102">
        <f t="shared" si="53"/>
        <v>28500</v>
      </c>
      <c r="I251" s="102">
        <f t="shared" si="53"/>
        <v>0</v>
      </c>
      <c r="J251" s="102">
        <f t="shared" si="53"/>
        <v>0</v>
      </c>
      <c r="K251" s="102">
        <f t="shared" si="53"/>
        <v>0</v>
      </c>
      <c r="L251" s="102">
        <f t="shared" si="53"/>
        <v>0</v>
      </c>
      <c r="M251" s="10"/>
    </row>
    <row r="252" spans="1:13" ht="12.75">
      <c r="A252" s="239"/>
      <c r="B252" s="238"/>
      <c r="C252" s="99" t="s">
        <v>76</v>
      </c>
      <c r="D252" s="104" t="s">
        <v>77</v>
      </c>
      <c r="E252" s="89">
        <v>2000</v>
      </c>
      <c r="F252" s="89">
        <f aca="true" t="shared" si="54" ref="F252:F269">E252-L252</f>
        <v>2000</v>
      </c>
      <c r="G252" s="92"/>
      <c r="H252" s="92"/>
      <c r="I252" s="92"/>
      <c r="J252" s="92"/>
      <c r="K252" s="92"/>
      <c r="L252" s="92"/>
      <c r="M252" s="10"/>
    </row>
    <row r="253" spans="1:13" ht="12.75">
      <c r="A253" s="239"/>
      <c r="B253" s="239"/>
      <c r="C253" s="99" t="s">
        <v>58</v>
      </c>
      <c r="D253" s="104" t="s">
        <v>59</v>
      </c>
      <c r="E253" s="89">
        <v>112000</v>
      </c>
      <c r="F253" s="89">
        <f t="shared" si="54"/>
        <v>112000</v>
      </c>
      <c r="G253" s="92">
        <f>E253</f>
        <v>112000</v>
      </c>
      <c r="H253" s="92"/>
      <c r="I253" s="92"/>
      <c r="J253" s="92"/>
      <c r="K253" s="92"/>
      <c r="L253" s="92"/>
      <c r="M253" s="10"/>
    </row>
    <row r="254" spans="1:13" ht="12.75">
      <c r="A254" s="239"/>
      <c r="B254" s="239"/>
      <c r="C254" s="99" t="s">
        <v>60</v>
      </c>
      <c r="D254" s="104" t="s">
        <v>61</v>
      </c>
      <c r="E254" s="89">
        <v>9500</v>
      </c>
      <c r="F254" s="89">
        <f t="shared" si="54"/>
        <v>9500</v>
      </c>
      <c r="G254" s="92">
        <f>E254</f>
        <v>9500</v>
      </c>
      <c r="H254" s="92"/>
      <c r="I254" s="92"/>
      <c r="J254" s="92"/>
      <c r="K254" s="92"/>
      <c r="L254" s="92"/>
      <c r="M254" s="10"/>
    </row>
    <row r="255" spans="1:13" ht="12.75">
      <c r="A255" s="239"/>
      <c r="B255" s="239"/>
      <c r="C255" s="99" t="s">
        <v>16</v>
      </c>
      <c r="D255" s="104" t="s">
        <v>17</v>
      </c>
      <c r="E255" s="89">
        <v>23000</v>
      </c>
      <c r="F255" s="89">
        <f t="shared" si="54"/>
        <v>23000</v>
      </c>
      <c r="G255" s="92"/>
      <c r="H255" s="92">
        <f>E255</f>
        <v>23000</v>
      </c>
      <c r="I255" s="92"/>
      <c r="J255" s="92"/>
      <c r="K255" s="92"/>
      <c r="L255" s="92"/>
      <c r="M255" s="10"/>
    </row>
    <row r="256" spans="1:13" ht="12.75">
      <c r="A256" s="239"/>
      <c r="B256" s="239"/>
      <c r="C256" s="99" t="s">
        <v>18</v>
      </c>
      <c r="D256" s="104" t="s">
        <v>19</v>
      </c>
      <c r="E256" s="89">
        <v>3300</v>
      </c>
      <c r="F256" s="89">
        <f t="shared" si="54"/>
        <v>3300</v>
      </c>
      <c r="G256" s="92"/>
      <c r="H256" s="92">
        <f>E256</f>
        <v>3300</v>
      </c>
      <c r="I256" s="92"/>
      <c r="J256" s="92"/>
      <c r="K256" s="92"/>
      <c r="L256" s="92"/>
      <c r="M256" s="10"/>
    </row>
    <row r="257" spans="1:13" ht="22.5">
      <c r="A257" s="239"/>
      <c r="B257" s="239"/>
      <c r="C257" s="99" t="s">
        <v>78</v>
      </c>
      <c r="D257" s="104" t="s">
        <v>79</v>
      </c>
      <c r="E257" s="89">
        <v>2200</v>
      </c>
      <c r="F257" s="89">
        <f t="shared" si="54"/>
        <v>2200</v>
      </c>
      <c r="G257" s="92"/>
      <c r="H257" s="92">
        <f>E257</f>
        <v>2200</v>
      </c>
      <c r="I257" s="92"/>
      <c r="J257" s="92"/>
      <c r="K257" s="92"/>
      <c r="L257" s="92"/>
      <c r="M257" s="10"/>
    </row>
    <row r="258" spans="1:13" ht="12.75">
      <c r="A258" s="239"/>
      <c r="B258" s="239"/>
      <c r="C258" s="99" t="s">
        <v>20</v>
      </c>
      <c r="D258" s="104" t="s">
        <v>21</v>
      </c>
      <c r="E258" s="89">
        <v>2000</v>
      </c>
      <c r="F258" s="89">
        <f t="shared" si="54"/>
        <v>2000</v>
      </c>
      <c r="G258" s="92">
        <f>E258</f>
        <v>2000</v>
      </c>
      <c r="H258" s="92"/>
      <c r="I258" s="92"/>
      <c r="J258" s="92"/>
      <c r="K258" s="92"/>
      <c r="L258" s="92"/>
      <c r="M258" s="10"/>
    </row>
    <row r="259" spans="1:13" ht="12.75">
      <c r="A259" s="239"/>
      <c r="B259" s="239"/>
      <c r="C259" s="99" t="s">
        <v>22</v>
      </c>
      <c r="D259" s="104" t="s">
        <v>23</v>
      </c>
      <c r="E259" s="89">
        <v>6000</v>
      </c>
      <c r="F259" s="89">
        <f t="shared" si="54"/>
        <v>6000</v>
      </c>
      <c r="G259" s="92"/>
      <c r="H259" s="92"/>
      <c r="I259" s="92"/>
      <c r="J259" s="92"/>
      <c r="K259" s="92"/>
      <c r="L259" s="92"/>
      <c r="M259" s="10"/>
    </row>
    <row r="260" spans="1:13" ht="12.75">
      <c r="A260" s="239"/>
      <c r="B260" s="239"/>
      <c r="C260" s="99" t="s">
        <v>24</v>
      </c>
      <c r="D260" s="104" t="s">
        <v>25</v>
      </c>
      <c r="E260" s="89">
        <v>1000</v>
      </c>
      <c r="F260" s="89">
        <f t="shared" si="54"/>
        <v>1000</v>
      </c>
      <c r="G260" s="92"/>
      <c r="H260" s="92"/>
      <c r="I260" s="92"/>
      <c r="J260" s="92"/>
      <c r="K260" s="92"/>
      <c r="L260" s="92"/>
      <c r="M260" s="10"/>
    </row>
    <row r="261" spans="1:13" ht="12.75">
      <c r="A261" s="239"/>
      <c r="B261" s="239"/>
      <c r="C261" s="99" t="s">
        <v>26</v>
      </c>
      <c r="D261" s="104" t="s">
        <v>27</v>
      </c>
      <c r="E261" s="89">
        <v>3000</v>
      </c>
      <c r="F261" s="89">
        <f t="shared" si="54"/>
        <v>3000</v>
      </c>
      <c r="G261" s="92"/>
      <c r="H261" s="92"/>
      <c r="I261" s="92"/>
      <c r="J261" s="92"/>
      <c r="K261" s="92"/>
      <c r="L261" s="92"/>
      <c r="M261" s="10"/>
    </row>
    <row r="262" spans="1:13" ht="12.75">
      <c r="A262" s="239"/>
      <c r="B262" s="239"/>
      <c r="C262" s="99" t="s">
        <v>80</v>
      </c>
      <c r="D262" s="104" t="s">
        <v>81</v>
      </c>
      <c r="E262" s="89">
        <v>200</v>
      </c>
      <c r="F262" s="89">
        <f t="shared" si="54"/>
        <v>200</v>
      </c>
      <c r="G262" s="92"/>
      <c r="H262" s="92"/>
      <c r="I262" s="92"/>
      <c r="J262" s="92"/>
      <c r="K262" s="92"/>
      <c r="L262" s="92"/>
      <c r="M262" s="10"/>
    </row>
    <row r="263" spans="1:13" ht="12.75">
      <c r="A263" s="239"/>
      <c r="B263" s="239"/>
      <c r="C263" s="99" t="s">
        <v>28</v>
      </c>
      <c r="D263" s="104" t="s">
        <v>29</v>
      </c>
      <c r="E263" s="89">
        <v>7000</v>
      </c>
      <c r="F263" s="89">
        <f t="shared" si="54"/>
        <v>7000</v>
      </c>
      <c r="G263" s="92"/>
      <c r="H263" s="92"/>
      <c r="I263" s="92"/>
      <c r="J263" s="92"/>
      <c r="K263" s="92"/>
      <c r="L263" s="92"/>
      <c r="M263" s="10"/>
    </row>
    <row r="264" spans="1:13" ht="12.75">
      <c r="A264" s="239"/>
      <c r="B264" s="239"/>
      <c r="C264" s="99" t="s">
        <v>82</v>
      </c>
      <c r="D264" s="104" t="s">
        <v>83</v>
      </c>
      <c r="E264" s="89">
        <v>1000</v>
      </c>
      <c r="F264" s="89">
        <f t="shared" si="54"/>
        <v>1000</v>
      </c>
      <c r="G264" s="92"/>
      <c r="H264" s="92"/>
      <c r="I264" s="92"/>
      <c r="J264" s="92"/>
      <c r="K264" s="92"/>
      <c r="L264" s="92"/>
      <c r="M264" s="10"/>
    </row>
    <row r="265" spans="1:13" ht="22.5">
      <c r="A265" s="239"/>
      <c r="B265" s="239"/>
      <c r="C265" s="99" t="s">
        <v>30</v>
      </c>
      <c r="D265" s="104" t="s">
        <v>31</v>
      </c>
      <c r="E265" s="89">
        <v>3000</v>
      </c>
      <c r="F265" s="89">
        <f t="shared" si="54"/>
        <v>3000</v>
      </c>
      <c r="G265" s="92"/>
      <c r="H265" s="92"/>
      <c r="I265" s="92"/>
      <c r="J265" s="92"/>
      <c r="K265" s="92"/>
      <c r="L265" s="92"/>
      <c r="M265" s="10"/>
    </row>
    <row r="266" spans="1:13" ht="12.75">
      <c r="A266" s="239"/>
      <c r="B266" s="239"/>
      <c r="C266" s="99" t="s">
        <v>70</v>
      </c>
      <c r="D266" s="104" t="s">
        <v>71</v>
      </c>
      <c r="E266" s="89">
        <v>2000</v>
      </c>
      <c r="F266" s="89">
        <f t="shared" si="54"/>
        <v>2000</v>
      </c>
      <c r="G266" s="92"/>
      <c r="H266" s="92"/>
      <c r="I266" s="92"/>
      <c r="J266" s="92"/>
      <c r="K266" s="92"/>
      <c r="L266" s="92"/>
      <c r="M266" s="10"/>
    </row>
    <row r="267" spans="1:13" ht="12.75">
      <c r="A267" s="239"/>
      <c r="B267" s="239"/>
      <c r="C267" s="99" t="s">
        <v>62</v>
      </c>
      <c r="D267" s="104" t="s">
        <v>63</v>
      </c>
      <c r="E267" s="89">
        <v>3360</v>
      </c>
      <c r="F267" s="89">
        <f t="shared" si="54"/>
        <v>3360</v>
      </c>
      <c r="G267" s="92"/>
      <c r="H267" s="92"/>
      <c r="I267" s="92"/>
      <c r="J267" s="92"/>
      <c r="K267" s="92"/>
      <c r="L267" s="92"/>
      <c r="M267" s="10"/>
    </row>
    <row r="268" spans="1:13" ht="22.5">
      <c r="A268" s="239"/>
      <c r="B268" s="239"/>
      <c r="C268" s="99" t="s">
        <v>84</v>
      </c>
      <c r="D268" s="104" t="s">
        <v>205</v>
      </c>
      <c r="E268" s="89">
        <v>1500</v>
      </c>
      <c r="F268" s="89">
        <f t="shared" si="54"/>
        <v>1500</v>
      </c>
      <c r="G268" s="92"/>
      <c r="H268" s="92"/>
      <c r="I268" s="92"/>
      <c r="J268" s="92"/>
      <c r="K268" s="92"/>
      <c r="L268" s="92"/>
      <c r="M268" s="10"/>
    </row>
    <row r="269" spans="1:13" ht="22.5">
      <c r="A269" s="239"/>
      <c r="B269" s="240"/>
      <c r="C269" s="99" t="s">
        <v>72</v>
      </c>
      <c r="D269" s="104" t="s">
        <v>73</v>
      </c>
      <c r="E269" s="89">
        <v>1500</v>
      </c>
      <c r="F269" s="89">
        <f t="shared" si="54"/>
        <v>1500</v>
      </c>
      <c r="G269" s="92"/>
      <c r="H269" s="92"/>
      <c r="I269" s="92"/>
      <c r="J269" s="92"/>
      <c r="K269" s="92"/>
      <c r="L269" s="92"/>
      <c r="M269" s="10"/>
    </row>
    <row r="270" spans="1:13" ht="12.75">
      <c r="A270" s="239"/>
      <c r="B270" s="100" t="s">
        <v>142</v>
      </c>
      <c r="C270" s="100"/>
      <c r="D270" s="101" t="s">
        <v>143</v>
      </c>
      <c r="E270" s="102">
        <f aca="true" t="shared" si="55" ref="E270:L270">SUBTOTAL(9,E271:E272)</f>
        <v>56200</v>
      </c>
      <c r="F270" s="102">
        <f t="shared" si="55"/>
        <v>56200</v>
      </c>
      <c r="G270" s="102">
        <f t="shared" si="55"/>
        <v>0</v>
      </c>
      <c r="H270" s="102">
        <f t="shared" si="55"/>
        <v>0</v>
      </c>
      <c r="I270" s="102">
        <f t="shared" si="55"/>
        <v>0</v>
      </c>
      <c r="J270" s="102">
        <f t="shared" si="55"/>
        <v>0</v>
      </c>
      <c r="K270" s="102">
        <f t="shared" si="55"/>
        <v>0</v>
      </c>
      <c r="L270" s="102">
        <f t="shared" si="55"/>
        <v>0</v>
      </c>
      <c r="M270" s="10"/>
    </row>
    <row r="271" spans="1:13" ht="12.75">
      <c r="A271" s="239"/>
      <c r="B271" s="238"/>
      <c r="C271" s="99" t="s">
        <v>28</v>
      </c>
      <c r="D271" s="104" t="s">
        <v>29</v>
      </c>
      <c r="E271" s="89">
        <v>26200</v>
      </c>
      <c r="F271" s="89">
        <f>E271-L271</f>
        <v>26200</v>
      </c>
      <c r="G271" s="92"/>
      <c r="H271" s="92"/>
      <c r="I271" s="92"/>
      <c r="J271" s="92"/>
      <c r="K271" s="92"/>
      <c r="L271" s="92"/>
      <c r="M271" s="10"/>
    </row>
    <row r="272" spans="1:13" ht="22.5">
      <c r="A272" s="239"/>
      <c r="B272" s="240"/>
      <c r="C272" s="99" t="s">
        <v>84</v>
      </c>
      <c r="D272" s="104" t="s">
        <v>85</v>
      </c>
      <c r="E272" s="89">
        <v>30000</v>
      </c>
      <c r="F272" s="89">
        <f>E272-L272</f>
        <v>30000</v>
      </c>
      <c r="G272" s="92"/>
      <c r="H272" s="92"/>
      <c r="I272" s="92"/>
      <c r="J272" s="92"/>
      <c r="K272" s="92"/>
      <c r="L272" s="92"/>
      <c r="M272" s="10"/>
    </row>
    <row r="273" spans="1:13" ht="12.75">
      <c r="A273" s="239"/>
      <c r="B273" s="100" t="s">
        <v>210</v>
      </c>
      <c r="C273" s="100"/>
      <c r="D273" s="101" t="s">
        <v>93</v>
      </c>
      <c r="E273" s="102">
        <f aca="true" t="shared" si="56" ref="E273:L273">SUBTOTAL(9,E274:E275)</f>
        <v>57694</v>
      </c>
      <c r="F273" s="102">
        <f t="shared" si="56"/>
        <v>20294</v>
      </c>
      <c r="G273" s="102">
        <f t="shared" si="56"/>
        <v>0</v>
      </c>
      <c r="H273" s="102">
        <f t="shared" si="56"/>
        <v>0</v>
      </c>
      <c r="I273" s="102">
        <f t="shared" si="56"/>
        <v>0</v>
      </c>
      <c r="J273" s="102">
        <f t="shared" si="56"/>
        <v>0</v>
      </c>
      <c r="K273" s="102">
        <f t="shared" si="56"/>
        <v>0</v>
      </c>
      <c r="L273" s="102">
        <f t="shared" si="56"/>
        <v>37400</v>
      </c>
      <c r="M273" s="10"/>
    </row>
    <row r="274" spans="1:13" ht="12.75">
      <c r="A274" s="239"/>
      <c r="B274" s="238"/>
      <c r="C274" s="99" t="s">
        <v>28</v>
      </c>
      <c r="D274" s="104" t="s">
        <v>29</v>
      </c>
      <c r="E274" s="89">
        <v>20294</v>
      </c>
      <c r="F274" s="89">
        <f>E274-L274</f>
        <v>20294</v>
      </c>
      <c r="G274" s="92"/>
      <c r="H274" s="92"/>
      <c r="I274" s="92"/>
      <c r="J274" s="92"/>
      <c r="K274" s="92"/>
      <c r="L274" s="92"/>
      <c r="M274" s="10"/>
    </row>
    <row r="275" spans="1:13" ht="12.75">
      <c r="A275" s="240"/>
      <c r="B275" s="240"/>
      <c r="C275" s="99" t="s">
        <v>6</v>
      </c>
      <c r="D275" s="104" t="s">
        <v>7</v>
      </c>
      <c r="E275" s="89">
        <v>37400</v>
      </c>
      <c r="F275" s="89">
        <f>E275-L275</f>
        <v>0</v>
      </c>
      <c r="G275" s="92"/>
      <c r="H275" s="92"/>
      <c r="I275" s="92"/>
      <c r="J275" s="92"/>
      <c r="K275" s="92"/>
      <c r="L275" s="92">
        <f>E275</f>
        <v>37400</v>
      </c>
      <c r="M275" s="10"/>
    </row>
    <row r="276" spans="1:13" ht="12.75">
      <c r="A276" s="95" t="s">
        <v>144</v>
      </c>
      <c r="B276" s="95"/>
      <c r="C276" s="95"/>
      <c r="D276" s="96" t="s">
        <v>145</v>
      </c>
      <c r="E276" s="97">
        <f aca="true" t="shared" si="57" ref="E276:L276">SUBTOTAL(9,E277:E292)</f>
        <v>121000</v>
      </c>
      <c r="F276" s="97">
        <f t="shared" si="57"/>
        <v>121000</v>
      </c>
      <c r="G276" s="97">
        <f t="shared" si="57"/>
        <v>35000</v>
      </c>
      <c r="H276" s="97">
        <f t="shared" si="57"/>
        <v>1150</v>
      </c>
      <c r="I276" s="97">
        <f t="shared" si="57"/>
        <v>0</v>
      </c>
      <c r="J276" s="97">
        <f t="shared" si="57"/>
        <v>0</v>
      </c>
      <c r="K276" s="97">
        <f t="shared" si="57"/>
        <v>0</v>
      </c>
      <c r="L276" s="97">
        <f t="shared" si="57"/>
        <v>0</v>
      </c>
      <c r="M276" s="10"/>
    </row>
    <row r="277" spans="1:13" ht="12.75">
      <c r="A277" s="238"/>
      <c r="B277" s="100" t="s">
        <v>146</v>
      </c>
      <c r="C277" s="100"/>
      <c r="D277" s="101" t="s">
        <v>147</v>
      </c>
      <c r="E277" s="102">
        <f aca="true" t="shared" si="58" ref="E277:L277">SUBTOTAL(9,E278:E280)</f>
        <v>5000</v>
      </c>
      <c r="F277" s="102">
        <f t="shared" si="58"/>
        <v>5000</v>
      </c>
      <c r="G277" s="102">
        <f t="shared" si="58"/>
        <v>2000</v>
      </c>
      <c r="H277" s="102">
        <f t="shared" si="58"/>
        <v>0</v>
      </c>
      <c r="I277" s="102">
        <f t="shared" si="58"/>
        <v>0</v>
      </c>
      <c r="J277" s="102">
        <f t="shared" si="58"/>
        <v>0</v>
      </c>
      <c r="K277" s="102">
        <f t="shared" si="58"/>
        <v>0</v>
      </c>
      <c r="L277" s="102">
        <f t="shared" si="58"/>
        <v>0</v>
      </c>
      <c r="M277" s="10"/>
    </row>
    <row r="278" spans="1:13" ht="12.75">
      <c r="A278" s="239"/>
      <c r="B278" s="238"/>
      <c r="C278" s="99" t="s">
        <v>20</v>
      </c>
      <c r="D278" s="104" t="s">
        <v>21</v>
      </c>
      <c r="E278" s="89">
        <v>2000</v>
      </c>
      <c r="F278" s="89">
        <f>E278-L278</f>
        <v>2000</v>
      </c>
      <c r="G278" s="92">
        <f>E278</f>
        <v>2000</v>
      </c>
      <c r="H278" s="92"/>
      <c r="I278" s="92"/>
      <c r="J278" s="92"/>
      <c r="K278" s="92"/>
      <c r="L278" s="92"/>
      <c r="M278" s="10"/>
    </row>
    <row r="279" spans="1:13" ht="12.75">
      <c r="A279" s="239"/>
      <c r="B279" s="239"/>
      <c r="C279" s="99" t="s">
        <v>22</v>
      </c>
      <c r="D279" s="104" t="s">
        <v>23</v>
      </c>
      <c r="E279" s="89">
        <v>2000</v>
      </c>
      <c r="F279" s="89">
        <f>E279-L279</f>
        <v>2000</v>
      </c>
      <c r="G279" s="92"/>
      <c r="H279" s="92"/>
      <c r="I279" s="92"/>
      <c r="J279" s="92"/>
      <c r="K279" s="92"/>
      <c r="L279" s="92"/>
      <c r="M279" s="10"/>
    </row>
    <row r="280" spans="1:13" ht="12.75">
      <c r="A280" s="239"/>
      <c r="B280" s="240"/>
      <c r="C280" s="99" t="s">
        <v>28</v>
      </c>
      <c r="D280" s="104" t="s">
        <v>29</v>
      </c>
      <c r="E280" s="89">
        <v>1000</v>
      </c>
      <c r="F280" s="89">
        <f>E280-L280</f>
        <v>1000</v>
      </c>
      <c r="G280" s="92"/>
      <c r="H280" s="92"/>
      <c r="I280" s="92"/>
      <c r="J280" s="92"/>
      <c r="K280" s="92"/>
      <c r="L280" s="92"/>
      <c r="M280" s="10"/>
    </row>
    <row r="281" spans="1:13" ht="12.75">
      <c r="A281" s="239"/>
      <c r="B281" s="100" t="s">
        <v>148</v>
      </c>
      <c r="C281" s="100"/>
      <c r="D281" s="101" t="s">
        <v>149</v>
      </c>
      <c r="E281" s="102">
        <f aca="true" t="shared" si="59" ref="E281:L281">SUBTOTAL(9,E282:E292)</f>
        <v>116000</v>
      </c>
      <c r="F281" s="102">
        <f t="shared" si="59"/>
        <v>116000</v>
      </c>
      <c r="G281" s="102">
        <f t="shared" si="59"/>
        <v>33000</v>
      </c>
      <c r="H281" s="102">
        <f t="shared" si="59"/>
        <v>1150</v>
      </c>
      <c r="I281" s="102">
        <f t="shared" si="59"/>
        <v>0</v>
      </c>
      <c r="J281" s="102">
        <f t="shared" si="59"/>
        <v>0</v>
      </c>
      <c r="K281" s="102">
        <f t="shared" si="59"/>
        <v>0</v>
      </c>
      <c r="L281" s="102">
        <f t="shared" si="59"/>
        <v>0</v>
      </c>
      <c r="M281" s="10"/>
    </row>
    <row r="282" spans="1:13" ht="12.75">
      <c r="A282" s="239"/>
      <c r="B282" s="238"/>
      <c r="C282" s="99" t="s">
        <v>16</v>
      </c>
      <c r="D282" s="104" t="s">
        <v>17</v>
      </c>
      <c r="E282" s="89">
        <v>1000</v>
      </c>
      <c r="F282" s="89">
        <f aca="true" t="shared" si="60" ref="F282:F292">E282-L282</f>
        <v>1000</v>
      </c>
      <c r="G282" s="92"/>
      <c r="H282" s="92">
        <f>E282</f>
        <v>1000</v>
      </c>
      <c r="I282" s="92"/>
      <c r="J282" s="92"/>
      <c r="K282" s="92"/>
      <c r="L282" s="92"/>
      <c r="M282" s="10"/>
    </row>
    <row r="283" spans="1:13" ht="12.75">
      <c r="A283" s="239"/>
      <c r="B283" s="239"/>
      <c r="C283" s="99" t="s">
        <v>18</v>
      </c>
      <c r="D283" s="104" t="s">
        <v>19</v>
      </c>
      <c r="E283" s="89">
        <v>150</v>
      </c>
      <c r="F283" s="89">
        <f t="shared" si="60"/>
        <v>150</v>
      </c>
      <c r="G283" s="92"/>
      <c r="H283" s="92">
        <f>E283</f>
        <v>150</v>
      </c>
      <c r="I283" s="92"/>
      <c r="J283" s="92"/>
      <c r="K283" s="92"/>
      <c r="L283" s="92"/>
      <c r="M283" s="10"/>
    </row>
    <row r="284" spans="1:13" ht="12.75">
      <c r="A284" s="239"/>
      <c r="B284" s="239"/>
      <c r="C284" s="99" t="s">
        <v>20</v>
      </c>
      <c r="D284" s="104" t="s">
        <v>21</v>
      </c>
      <c r="E284" s="89">
        <v>33000</v>
      </c>
      <c r="F284" s="89">
        <f t="shared" si="60"/>
        <v>33000</v>
      </c>
      <c r="G284" s="92">
        <f>E284</f>
        <v>33000</v>
      </c>
      <c r="H284" s="92"/>
      <c r="I284" s="92"/>
      <c r="J284" s="92"/>
      <c r="K284" s="92"/>
      <c r="L284" s="92"/>
      <c r="M284" s="10"/>
    </row>
    <row r="285" spans="1:13" ht="12.75">
      <c r="A285" s="239"/>
      <c r="B285" s="239"/>
      <c r="C285" s="99" t="s">
        <v>22</v>
      </c>
      <c r="D285" s="104" t="s">
        <v>23</v>
      </c>
      <c r="E285" s="89">
        <v>11000</v>
      </c>
      <c r="F285" s="89">
        <f t="shared" si="60"/>
        <v>11000</v>
      </c>
      <c r="G285" s="92"/>
      <c r="H285" s="92"/>
      <c r="I285" s="92"/>
      <c r="J285" s="92"/>
      <c r="K285" s="92"/>
      <c r="L285" s="92"/>
      <c r="M285" s="10"/>
    </row>
    <row r="286" spans="1:13" ht="12.75">
      <c r="A286" s="239"/>
      <c r="B286" s="239"/>
      <c r="C286" s="99" t="s">
        <v>24</v>
      </c>
      <c r="D286" s="104" t="s">
        <v>25</v>
      </c>
      <c r="E286" s="89">
        <v>300</v>
      </c>
      <c r="F286" s="89">
        <f t="shared" si="60"/>
        <v>300</v>
      </c>
      <c r="G286" s="92"/>
      <c r="H286" s="92"/>
      <c r="I286" s="92"/>
      <c r="J286" s="92"/>
      <c r="K286" s="92"/>
      <c r="L286" s="92"/>
      <c r="M286" s="10"/>
    </row>
    <row r="287" spans="1:13" ht="12.75">
      <c r="A287" s="239"/>
      <c r="B287" s="239"/>
      <c r="C287" s="99" t="s">
        <v>28</v>
      </c>
      <c r="D287" s="104" t="s">
        <v>29</v>
      </c>
      <c r="E287" s="89">
        <v>65250</v>
      </c>
      <c r="F287" s="89">
        <f t="shared" si="60"/>
        <v>65250</v>
      </c>
      <c r="G287" s="92"/>
      <c r="H287" s="92"/>
      <c r="I287" s="92"/>
      <c r="J287" s="92"/>
      <c r="K287" s="92"/>
      <c r="L287" s="92"/>
      <c r="M287" s="10"/>
    </row>
    <row r="288" spans="1:13" ht="22.5">
      <c r="A288" s="239"/>
      <c r="B288" s="239"/>
      <c r="C288" s="99" t="s">
        <v>30</v>
      </c>
      <c r="D288" s="104" t="s">
        <v>31</v>
      </c>
      <c r="E288" s="89">
        <v>400</v>
      </c>
      <c r="F288" s="89">
        <f t="shared" si="60"/>
        <v>400</v>
      </c>
      <c r="G288" s="92"/>
      <c r="H288" s="92"/>
      <c r="I288" s="92"/>
      <c r="J288" s="92"/>
      <c r="K288" s="92"/>
      <c r="L288" s="92"/>
      <c r="M288" s="10"/>
    </row>
    <row r="289" spans="1:13" ht="12.75">
      <c r="A289" s="239"/>
      <c r="B289" s="239"/>
      <c r="C289" s="99" t="s">
        <v>70</v>
      </c>
      <c r="D289" s="104" t="s">
        <v>71</v>
      </c>
      <c r="E289" s="89">
        <v>600</v>
      </c>
      <c r="F289" s="89">
        <f t="shared" si="60"/>
        <v>600</v>
      </c>
      <c r="G289" s="92"/>
      <c r="H289" s="92"/>
      <c r="I289" s="92"/>
      <c r="J289" s="92"/>
      <c r="K289" s="92"/>
      <c r="L289" s="92"/>
      <c r="M289" s="10"/>
    </row>
    <row r="290" spans="1:13" ht="22.5">
      <c r="A290" s="239"/>
      <c r="B290" s="239"/>
      <c r="C290" s="99" t="s">
        <v>84</v>
      </c>
      <c r="D290" s="104" t="s">
        <v>85</v>
      </c>
      <c r="E290" s="89">
        <v>1500</v>
      </c>
      <c r="F290" s="89">
        <f t="shared" si="60"/>
        <v>1500</v>
      </c>
      <c r="G290" s="92"/>
      <c r="H290" s="92"/>
      <c r="I290" s="92"/>
      <c r="J290" s="92"/>
      <c r="K290" s="92"/>
      <c r="L290" s="92"/>
      <c r="M290" s="10"/>
    </row>
    <row r="291" spans="1:13" ht="22.5">
      <c r="A291" s="239"/>
      <c r="B291" s="239"/>
      <c r="C291" s="99" t="s">
        <v>86</v>
      </c>
      <c r="D291" s="104" t="s">
        <v>87</v>
      </c>
      <c r="E291" s="89">
        <v>500</v>
      </c>
      <c r="F291" s="89">
        <f t="shared" si="60"/>
        <v>500</v>
      </c>
      <c r="G291" s="92"/>
      <c r="H291" s="92"/>
      <c r="I291" s="92"/>
      <c r="J291" s="92"/>
      <c r="K291" s="92"/>
      <c r="L291" s="92"/>
      <c r="M291" s="10"/>
    </row>
    <row r="292" spans="1:13" ht="22.5">
      <c r="A292" s="240"/>
      <c r="B292" s="240"/>
      <c r="C292" s="99" t="s">
        <v>72</v>
      </c>
      <c r="D292" s="104" t="s">
        <v>73</v>
      </c>
      <c r="E292" s="89">
        <v>2300</v>
      </c>
      <c r="F292" s="89">
        <f t="shared" si="60"/>
        <v>2300</v>
      </c>
      <c r="G292" s="92"/>
      <c r="H292" s="92"/>
      <c r="I292" s="92"/>
      <c r="J292" s="92"/>
      <c r="K292" s="92"/>
      <c r="L292" s="92"/>
      <c r="M292" s="10"/>
    </row>
    <row r="293" spans="1:13" ht="12.75">
      <c r="A293" s="95" t="s">
        <v>150</v>
      </c>
      <c r="B293" s="95"/>
      <c r="C293" s="95"/>
      <c r="D293" s="96" t="s">
        <v>151</v>
      </c>
      <c r="E293" s="97">
        <f aca="true" t="shared" si="61" ref="E293:L293">SUBTOTAL(9,E294:E355)</f>
        <v>4459827</v>
      </c>
      <c r="F293" s="97">
        <f t="shared" si="61"/>
        <v>4459827</v>
      </c>
      <c r="G293" s="97">
        <f t="shared" si="61"/>
        <v>254038</v>
      </c>
      <c r="H293" s="97">
        <f t="shared" si="61"/>
        <v>53340</v>
      </c>
      <c r="I293" s="97">
        <f t="shared" si="61"/>
        <v>0</v>
      </c>
      <c r="J293" s="97">
        <f t="shared" si="61"/>
        <v>0</v>
      </c>
      <c r="K293" s="97">
        <f t="shared" si="61"/>
        <v>0</v>
      </c>
      <c r="L293" s="97">
        <f t="shared" si="61"/>
        <v>0</v>
      </c>
      <c r="M293" s="10"/>
    </row>
    <row r="294" spans="1:13" ht="33.75">
      <c r="A294" s="238"/>
      <c r="B294" s="100" t="s">
        <v>152</v>
      </c>
      <c r="C294" s="100"/>
      <c r="D294" s="101" t="s">
        <v>153</v>
      </c>
      <c r="E294" s="102">
        <f aca="true" t="shared" si="62" ref="E294:L294">SUBTOTAL(9,E295:E312)</f>
        <v>3600000</v>
      </c>
      <c r="F294" s="102">
        <f t="shared" si="62"/>
        <v>3600000</v>
      </c>
      <c r="G294" s="102">
        <f t="shared" si="62"/>
        <v>57852</v>
      </c>
      <c r="H294" s="102">
        <f t="shared" si="62"/>
        <v>12289</v>
      </c>
      <c r="I294" s="102">
        <f t="shared" si="62"/>
        <v>0</v>
      </c>
      <c r="J294" s="102">
        <f t="shared" si="62"/>
        <v>0</v>
      </c>
      <c r="K294" s="102">
        <f t="shared" si="62"/>
        <v>0</v>
      </c>
      <c r="L294" s="102">
        <f t="shared" si="62"/>
        <v>0</v>
      </c>
      <c r="M294" s="10"/>
    </row>
    <row r="295" spans="1:13" ht="12.75">
      <c r="A295" s="239"/>
      <c r="B295" s="238"/>
      <c r="C295" s="99" t="s">
        <v>76</v>
      </c>
      <c r="D295" s="104" t="s">
        <v>77</v>
      </c>
      <c r="E295" s="89">
        <v>500</v>
      </c>
      <c r="F295" s="89">
        <f aca="true" t="shared" si="63" ref="F295:F312">E295-L295</f>
        <v>500</v>
      </c>
      <c r="G295" s="92"/>
      <c r="H295" s="92"/>
      <c r="I295" s="92"/>
      <c r="J295" s="92"/>
      <c r="K295" s="92"/>
      <c r="L295" s="92"/>
      <c r="M295" s="10"/>
    </row>
    <row r="296" spans="1:13" ht="12.75">
      <c r="A296" s="239"/>
      <c r="B296" s="239"/>
      <c r="C296" s="99" t="s">
        <v>154</v>
      </c>
      <c r="D296" s="104" t="s">
        <v>155</v>
      </c>
      <c r="E296" s="89">
        <v>3458213</v>
      </c>
      <c r="F296" s="89">
        <f t="shared" si="63"/>
        <v>3458213</v>
      </c>
      <c r="G296" s="92"/>
      <c r="H296" s="92"/>
      <c r="I296" s="92"/>
      <c r="J296" s="92"/>
      <c r="K296" s="92"/>
      <c r="L296" s="92"/>
      <c r="M296" s="10"/>
    </row>
    <row r="297" spans="1:13" ht="12.75">
      <c r="A297" s="239"/>
      <c r="B297" s="239"/>
      <c r="C297" s="99" t="s">
        <v>58</v>
      </c>
      <c r="D297" s="104" t="s">
        <v>59</v>
      </c>
      <c r="E297" s="89">
        <v>52518</v>
      </c>
      <c r="F297" s="89">
        <f t="shared" si="63"/>
        <v>52518</v>
      </c>
      <c r="G297" s="92">
        <f>E297</f>
        <v>52518</v>
      </c>
      <c r="H297" s="92"/>
      <c r="I297" s="92"/>
      <c r="J297" s="92"/>
      <c r="K297" s="92"/>
      <c r="L297" s="92"/>
      <c r="M297" s="10"/>
    </row>
    <row r="298" spans="1:13" ht="12.75">
      <c r="A298" s="239"/>
      <c r="B298" s="239"/>
      <c r="C298" s="99" t="s">
        <v>60</v>
      </c>
      <c r="D298" s="104" t="s">
        <v>61</v>
      </c>
      <c r="E298" s="89">
        <v>4334</v>
      </c>
      <c r="F298" s="89">
        <f t="shared" si="63"/>
        <v>4334</v>
      </c>
      <c r="G298" s="92">
        <f>E298</f>
        <v>4334</v>
      </c>
      <c r="H298" s="92"/>
      <c r="I298" s="92"/>
      <c r="J298" s="92"/>
      <c r="K298" s="92"/>
      <c r="L298" s="92"/>
      <c r="M298" s="10"/>
    </row>
    <row r="299" spans="1:13" ht="12.75">
      <c r="A299" s="239"/>
      <c r="B299" s="239"/>
      <c r="C299" s="99" t="s">
        <v>16</v>
      </c>
      <c r="D299" s="104" t="s">
        <v>17</v>
      </c>
      <c r="E299" s="89">
        <v>46814</v>
      </c>
      <c r="F299" s="89">
        <f t="shared" si="63"/>
        <v>46814</v>
      </c>
      <c r="G299" s="92"/>
      <c r="H299" s="92">
        <v>9880</v>
      </c>
      <c r="I299" s="92"/>
      <c r="J299" s="92"/>
      <c r="K299" s="92"/>
      <c r="L299" s="92"/>
      <c r="M299" s="10"/>
    </row>
    <row r="300" spans="1:13" ht="12.75">
      <c r="A300" s="239"/>
      <c r="B300" s="239"/>
      <c r="C300" s="99" t="s">
        <v>18</v>
      </c>
      <c r="D300" s="104" t="s">
        <v>19</v>
      </c>
      <c r="E300" s="89">
        <v>1395</v>
      </c>
      <c r="F300" s="89">
        <f t="shared" si="63"/>
        <v>1395</v>
      </c>
      <c r="G300" s="92"/>
      <c r="H300" s="92">
        <f>E300</f>
        <v>1395</v>
      </c>
      <c r="I300" s="92"/>
      <c r="J300" s="92"/>
      <c r="K300" s="92"/>
      <c r="L300" s="92"/>
      <c r="M300" s="10"/>
    </row>
    <row r="301" spans="1:13" ht="22.5">
      <c r="A301" s="239"/>
      <c r="B301" s="239"/>
      <c r="C301" s="99" t="s">
        <v>78</v>
      </c>
      <c r="D301" s="104" t="s">
        <v>79</v>
      </c>
      <c r="E301" s="89">
        <v>1014</v>
      </c>
      <c r="F301" s="89">
        <f t="shared" si="63"/>
        <v>1014</v>
      </c>
      <c r="G301" s="92"/>
      <c r="H301" s="92">
        <f>E301</f>
        <v>1014</v>
      </c>
      <c r="I301" s="92"/>
      <c r="J301" s="92"/>
      <c r="K301" s="92"/>
      <c r="L301" s="92"/>
      <c r="M301" s="10"/>
    </row>
    <row r="302" spans="1:13" ht="12.75">
      <c r="A302" s="239"/>
      <c r="B302" s="239"/>
      <c r="C302" s="99" t="s">
        <v>20</v>
      </c>
      <c r="D302" s="104" t="s">
        <v>21</v>
      </c>
      <c r="E302" s="89">
        <v>1000</v>
      </c>
      <c r="F302" s="89">
        <f t="shared" si="63"/>
        <v>1000</v>
      </c>
      <c r="G302" s="92">
        <f>E302</f>
        <v>1000</v>
      </c>
      <c r="H302" s="92"/>
      <c r="I302" s="92"/>
      <c r="J302" s="92"/>
      <c r="K302" s="92"/>
      <c r="L302" s="92"/>
      <c r="M302" s="10"/>
    </row>
    <row r="303" spans="1:13" ht="12.75">
      <c r="A303" s="239"/>
      <c r="B303" s="239"/>
      <c r="C303" s="99" t="s">
        <v>22</v>
      </c>
      <c r="D303" s="104" t="s">
        <v>23</v>
      </c>
      <c r="E303" s="89">
        <v>5000</v>
      </c>
      <c r="F303" s="89">
        <f t="shared" si="63"/>
        <v>5000</v>
      </c>
      <c r="G303" s="92"/>
      <c r="H303" s="92"/>
      <c r="I303" s="92"/>
      <c r="J303" s="92"/>
      <c r="K303" s="92"/>
      <c r="L303" s="92"/>
      <c r="M303" s="10"/>
    </row>
    <row r="304" spans="1:13" ht="12.75">
      <c r="A304" s="239"/>
      <c r="B304" s="239"/>
      <c r="C304" s="99" t="s">
        <v>80</v>
      </c>
      <c r="D304" s="104" t="s">
        <v>81</v>
      </c>
      <c r="E304" s="89">
        <v>200</v>
      </c>
      <c r="F304" s="89">
        <f t="shared" si="63"/>
        <v>200</v>
      </c>
      <c r="G304" s="92"/>
      <c r="H304" s="92"/>
      <c r="I304" s="92"/>
      <c r="J304" s="92"/>
      <c r="K304" s="92"/>
      <c r="L304" s="92"/>
      <c r="M304" s="10"/>
    </row>
    <row r="305" spans="1:13" ht="12.75">
      <c r="A305" s="239"/>
      <c r="B305" s="239"/>
      <c r="C305" s="99" t="s">
        <v>28</v>
      </c>
      <c r="D305" s="104" t="s">
        <v>29</v>
      </c>
      <c r="E305" s="89">
        <v>19163</v>
      </c>
      <c r="F305" s="89">
        <f t="shared" si="63"/>
        <v>19163</v>
      </c>
      <c r="G305" s="92"/>
      <c r="H305" s="92"/>
      <c r="I305" s="92"/>
      <c r="J305" s="92"/>
      <c r="K305" s="92"/>
      <c r="L305" s="92"/>
      <c r="M305" s="10"/>
    </row>
    <row r="306" spans="1:13" ht="22.5">
      <c r="A306" s="239"/>
      <c r="B306" s="239"/>
      <c r="C306" s="99" t="s">
        <v>30</v>
      </c>
      <c r="D306" s="104" t="s">
        <v>31</v>
      </c>
      <c r="E306" s="89">
        <v>2169</v>
      </c>
      <c r="F306" s="89">
        <f t="shared" si="63"/>
        <v>2169</v>
      </c>
      <c r="G306" s="92"/>
      <c r="H306" s="92"/>
      <c r="I306" s="92"/>
      <c r="J306" s="92"/>
      <c r="K306" s="92"/>
      <c r="L306" s="92"/>
      <c r="M306" s="10"/>
    </row>
    <row r="307" spans="1:13" ht="12.75">
      <c r="A307" s="239"/>
      <c r="B307" s="239"/>
      <c r="C307" s="99" t="s">
        <v>70</v>
      </c>
      <c r="D307" s="104" t="s">
        <v>71</v>
      </c>
      <c r="E307" s="89">
        <v>600</v>
      </c>
      <c r="F307" s="89">
        <f t="shared" si="63"/>
        <v>600</v>
      </c>
      <c r="G307" s="92"/>
      <c r="H307" s="92"/>
      <c r="I307" s="92"/>
      <c r="J307" s="92"/>
      <c r="K307" s="92"/>
      <c r="L307" s="92"/>
      <c r="M307" s="10"/>
    </row>
    <row r="308" spans="1:13" ht="12.75">
      <c r="A308" s="239"/>
      <c r="B308" s="239"/>
      <c r="C308" s="99" t="s">
        <v>32</v>
      </c>
      <c r="D308" s="104" t="s">
        <v>33</v>
      </c>
      <c r="E308" s="89">
        <v>400</v>
      </c>
      <c r="F308" s="89">
        <f t="shared" si="63"/>
        <v>400</v>
      </c>
      <c r="G308" s="92"/>
      <c r="H308" s="92"/>
      <c r="I308" s="92"/>
      <c r="J308" s="92"/>
      <c r="K308" s="92"/>
      <c r="L308" s="92"/>
      <c r="M308" s="10"/>
    </row>
    <row r="309" spans="1:13" ht="12.75">
      <c r="A309" s="239"/>
      <c r="B309" s="239"/>
      <c r="C309" s="99" t="s">
        <v>62</v>
      </c>
      <c r="D309" s="104" t="s">
        <v>63</v>
      </c>
      <c r="E309" s="89">
        <v>1680</v>
      </c>
      <c r="F309" s="89">
        <f t="shared" si="63"/>
        <v>1680</v>
      </c>
      <c r="G309" s="92"/>
      <c r="H309" s="92"/>
      <c r="I309" s="92"/>
      <c r="J309" s="92"/>
      <c r="K309" s="92"/>
      <c r="L309" s="92"/>
      <c r="M309" s="10"/>
    </row>
    <row r="310" spans="1:13" ht="22.5">
      <c r="A310" s="239"/>
      <c r="B310" s="239"/>
      <c r="C310" s="99" t="s">
        <v>84</v>
      </c>
      <c r="D310" s="104" t="s">
        <v>85</v>
      </c>
      <c r="E310" s="89">
        <v>2000</v>
      </c>
      <c r="F310" s="89">
        <f t="shared" si="63"/>
        <v>2000</v>
      </c>
      <c r="G310" s="92"/>
      <c r="H310" s="92"/>
      <c r="I310" s="92"/>
      <c r="J310" s="92"/>
      <c r="K310" s="92"/>
      <c r="L310" s="92"/>
      <c r="M310" s="10"/>
    </row>
    <row r="311" spans="1:13" ht="22.5">
      <c r="A311" s="239"/>
      <c r="B311" s="239"/>
      <c r="C311" s="99" t="s">
        <v>86</v>
      </c>
      <c r="D311" s="104" t="s">
        <v>87</v>
      </c>
      <c r="E311" s="89">
        <v>1500</v>
      </c>
      <c r="F311" s="89">
        <f t="shared" si="63"/>
        <v>1500</v>
      </c>
      <c r="G311" s="92"/>
      <c r="H311" s="92"/>
      <c r="I311" s="92"/>
      <c r="J311" s="92"/>
      <c r="K311" s="92"/>
      <c r="L311" s="92"/>
      <c r="M311" s="10"/>
    </row>
    <row r="312" spans="1:13" ht="22.5">
      <c r="A312" s="239"/>
      <c r="B312" s="240"/>
      <c r="C312" s="99" t="s">
        <v>72</v>
      </c>
      <c r="D312" s="104" t="s">
        <v>73</v>
      </c>
      <c r="E312" s="89">
        <v>1500</v>
      </c>
      <c r="F312" s="89">
        <f t="shared" si="63"/>
        <v>1500</v>
      </c>
      <c r="G312" s="92"/>
      <c r="H312" s="92"/>
      <c r="I312" s="92"/>
      <c r="J312" s="92"/>
      <c r="K312" s="92"/>
      <c r="L312" s="92"/>
      <c r="M312" s="10"/>
    </row>
    <row r="313" spans="1:13" ht="33.75">
      <c r="A313" s="239"/>
      <c r="B313" s="100" t="s">
        <v>156</v>
      </c>
      <c r="C313" s="100"/>
      <c r="D313" s="101" t="s">
        <v>157</v>
      </c>
      <c r="E313" s="102">
        <f aca="true" t="shared" si="64" ref="E313:L313">SUBTOTAL(9,E314)</f>
        <v>15000</v>
      </c>
      <c r="F313" s="102">
        <f t="shared" si="64"/>
        <v>15000</v>
      </c>
      <c r="G313" s="102">
        <f t="shared" si="64"/>
        <v>0</v>
      </c>
      <c r="H313" s="102">
        <f t="shared" si="64"/>
        <v>0</v>
      </c>
      <c r="I313" s="102">
        <f t="shared" si="64"/>
        <v>0</v>
      </c>
      <c r="J313" s="102">
        <f t="shared" si="64"/>
        <v>0</v>
      </c>
      <c r="K313" s="102">
        <f t="shared" si="64"/>
        <v>0</v>
      </c>
      <c r="L313" s="102">
        <f t="shared" si="64"/>
        <v>0</v>
      </c>
      <c r="M313" s="10"/>
    </row>
    <row r="314" spans="1:13" ht="12.75">
      <c r="A314" s="239"/>
      <c r="B314" s="99"/>
      <c r="C314" s="99" t="s">
        <v>158</v>
      </c>
      <c r="D314" s="104" t="s">
        <v>159</v>
      </c>
      <c r="E314" s="89">
        <v>15000</v>
      </c>
      <c r="F314" s="89">
        <f>E314-L314</f>
        <v>15000</v>
      </c>
      <c r="G314" s="92"/>
      <c r="H314" s="92"/>
      <c r="I314" s="92"/>
      <c r="J314" s="92"/>
      <c r="K314" s="92"/>
      <c r="L314" s="92"/>
      <c r="M314" s="10"/>
    </row>
    <row r="315" spans="1:13" ht="22.5">
      <c r="A315" s="239"/>
      <c r="B315" s="100" t="s">
        <v>160</v>
      </c>
      <c r="C315" s="100"/>
      <c r="D315" s="101" t="s">
        <v>161</v>
      </c>
      <c r="E315" s="102">
        <f aca="true" t="shared" si="65" ref="E315:L315">SUBTOTAL(9,E316:E319)</f>
        <v>437200</v>
      </c>
      <c r="F315" s="102">
        <f t="shared" si="65"/>
        <v>437200</v>
      </c>
      <c r="G315" s="102">
        <f t="shared" si="65"/>
        <v>0</v>
      </c>
      <c r="H315" s="102">
        <f t="shared" si="65"/>
        <v>0</v>
      </c>
      <c r="I315" s="102">
        <f t="shared" si="65"/>
        <v>0</v>
      </c>
      <c r="J315" s="102">
        <f t="shared" si="65"/>
        <v>0</v>
      </c>
      <c r="K315" s="102">
        <f t="shared" si="65"/>
        <v>0</v>
      </c>
      <c r="L315" s="102">
        <f t="shared" si="65"/>
        <v>0</v>
      </c>
      <c r="M315" s="10"/>
    </row>
    <row r="316" spans="1:13" ht="12.75">
      <c r="A316" s="239"/>
      <c r="B316" s="238"/>
      <c r="C316" s="99" t="s">
        <v>154</v>
      </c>
      <c r="D316" s="104" t="s">
        <v>155</v>
      </c>
      <c r="E316" s="89">
        <v>361200</v>
      </c>
      <c r="F316" s="89">
        <f>E316-L316</f>
        <v>361200</v>
      </c>
      <c r="G316" s="92"/>
      <c r="H316" s="92"/>
      <c r="I316" s="92"/>
      <c r="J316" s="92"/>
      <c r="K316" s="92"/>
      <c r="L316" s="92"/>
      <c r="M316" s="10"/>
    </row>
    <row r="317" spans="1:13" ht="12.75">
      <c r="A317" s="239"/>
      <c r="B317" s="239"/>
      <c r="C317" s="99" t="s">
        <v>16</v>
      </c>
      <c r="D317" s="104" t="s">
        <v>17</v>
      </c>
      <c r="E317" s="89">
        <v>1000</v>
      </c>
      <c r="F317" s="89">
        <f>E317-L317</f>
        <v>1000</v>
      </c>
      <c r="G317" s="92"/>
      <c r="H317" s="92"/>
      <c r="I317" s="92"/>
      <c r="J317" s="92"/>
      <c r="K317" s="92"/>
      <c r="L317" s="92"/>
      <c r="M317" s="10"/>
    </row>
    <row r="318" spans="1:13" ht="22.5">
      <c r="A318" s="239"/>
      <c r="B318" s="239"/>
      <c r="C318" s="99" t="s">
        <v>162</v>
      </c>
      <c r="D318" s="104" t="s">
        <v>163</v>
      </c>
      <c r="E318" s="89">
        <v>1000</v>
      </c>
      <c r="F318" s="89">
        <f>E318-L318</f>
        <v>1000</v>
      </c>
      <c r="G318" s="92"/>
      <c r="H318" s="92"/>
      <c r="I318" s="92"/>
      <c r="J318" s="92"/>
      <c r="K318" s="92"/>
      <c r="L318" s="92"/>
      <c r="M318" s="10"/>
    </row>
    <row r="319" spans="1:13" ht="22.5">
      <c r="A319" s="239"/>
      <c r="B319" s="240"/>
      <c r="C319" s="99" t="s">
        <v>164</v>
      </c>
      <c r="D319" s="104" t="s">
        <v>165</v>
      </c>
      <c r="E319" s="89">
        <v>74000</v>
      </c>
      <c r="F319" s="89">
        <f>E319-L319</f>
        <v>74000</v>
      </c>
      <c r="G319" s="92"/>
      <c r="H319" s="92"/>
      <c r="I319" s="92"/>
      <c r="J319" s="92"/>
      <c r="K319" s="92"/>
      <c r="L319" s="92"/>
      <c r="M319" s="10"/>
    </row>
    <row r="320" spans="1:13" ht="12.75">
      <c r="A320" s="239"/>
      <c r="B320" s="100" t="s">
        <v>166</v>
      </c>
      <c r="C320" s="100"/>
      <c r="D320" s="101" t="s">
        <v>167</v>
      </c>
      <c r="E320" s="102">
        <f aca="true" t="shared" si="66" ref="E320:L320">SUBTOTAL(9,E321)</f>
        <v>6000</v>
      </c>
      <c r="F320" s="102">
        <f t="shared" si="66"/>
        <v>6000</v>
      </c>
      <c r="G320" s="102">
        <f t="shared" si="66"/>
        <v>0</v>
      </c>
      <c r="H320" s="102">
        <f t="shared" si="66"/>
        <v>0</v>
      </c>
      <c r="I320" s="102">
        <f t="shared" si="66"/>
        <v>0</v>
      </c>
      <c r="J320" s="102">
        <f t="shared" si="66"/>
        <v>0</v>
      </c>
      <c r="K320" s="102">
        <f t="shared" si="66"/>
        <v>0</v>
      </c>
      <c r="L320" s="102">
        <f t="shared" si="66"/>
        <v>0</v>
      </c>
      <c r="M320" s="10"/>
    </row>
    <row r="321" spans="1:13" ht="12.75">
      <c r="A321" s="239"/>
      <c r="B321" s="99"/>
      <c r="C321" s="99" t="s">
        <v>154</v>
      </c>
      <c r="D321" s="104" t="s">
        <v>155</v>
      </c>
      <c r="E321" s="89">
        <v>6000</v>
      </c>
      <c r="F321" s="89">
        <f>E321-L321</f>
        <v>6000</v>
      </c>
      <c r="G321" s="92"/>
      <c r="H321" s="92"/>
      <c r="I321" s="92"/>
      <c r="J321" s="92"/>
      <c r="K321" s="92"/>
      <c r="L321" s="92"/>
      <c r="M321" s="10"/>
    </row>
    <row r="322" spans="1:13" ht="12.75">
      <c r="A322" s="239"/>
      <c r="B322" s="100" t="s">
        <v>168</v>
      </c>
      <c r="C322" s="100"/>
      <c r="D322" s="101" t="s">
        <v>169</v>
      </c>
      <c r="E322" s="102">
        <f aca="true" t="shared" si="67" ref="E322:L322">SUBTOTAL(9,E323:E342)</f>
        <v>220143</v>
      </c>
      <c r="F322" s="102">
        <f t="shared" si="67"/>
        <v>220143</v>
      </c>
      <c r="G322" s="102">
        <f t="shared" si="67"/>
        <v>158839</v>
      </c>
      <c r="H322" s="102">
        <f t="shared" si="67"/>
        <v>33404</v>
      </c>
      <c r="I322" s="102">
        <f t="shared" si="67"/>
        <v>0</v>
      </c>
      <c r="J322" s="102">
        <f t="shared" si="67"/>
        <v>0</v>
      </c>
      <c r="K322" s="102">
        <f t="shared" si="67"/>
        <v>0</v>
      </c>
      <c r="L322" s="102">
        <f t="shared" si="67"/>
        <v>0</v>
      </c>
      <c r="M322" s="10"/>
    </row>
    <row r="323" spans="1:13" ht="12.75">
      <c r="A323" s="239"/>
      <c r="B323" s="238"/>
      <c r="C323" s="99" t="s">
        <v>76</v>
      </c>
      <c r="D323" s="104" t="s">
        <v>77</v>
      </c>
      <c r="E323" s="89">
        <v>3500</v>
      </c>
      <c r="F323" s="89">
        <f aca="true" t="shared" si="68" ref="F323:F342">E323-L323</f>
        <v>3500</v>
      </c>
      <c r="G323" s="92"/>
      <c r="H323" s="92"/>
      <c r="I323" s="92"/>
      <c r="J323" s="92"/>
      <c r="K323" s="92"/>
      <c r="L323" s="92"/>
      <c r="M323" s="10"/>
    </row>
    <row r="324" spans="1:13" ht="12.75">
      <c r="A324" s="239"/>
      <c r="B324" s="239"/>
      <c r="C324" s="99" t="s">
        <v>58</v>
      </c>
      <c r="D324" s="104" t="s">
        <v>59</v>
      </c>
      <c r="E324" s="89">
        <v>146637</v>
      </c>
      <c r="F324" s="89">
        <f t="shared" si="68"/>
        <v>146637</v>
      </c>
      <c r="G324" s="92">
        <f>E324</f>
        <v>146637</v>
      </c>
      <c r="H324" s="92"/>
      <c r="I324" s="92"/>
      <c r="J324" s="92"/>
      <c r="K324" s="92"/>
      <c r="L324" s="92"/>
      <c r="M324" s="10"/>
    </row>
    <row r="325" spans="1:13" ht="12.75">
      <c r="A325" s="239"/>
      <c r="B325" s="239"/>
      <c r="C325" s="99" t="s">
        <v>60</v>
      </c>
      <c r="D325" s="104" t="s">
        <v>61</v>
      </c>
      <c r="E325" s="89">
        <v>11702</v>
      </c>
      <c r="F325" s="89">
        <f t="shared" si="68"/>
        <v>11702</v>
      </c>
      <c r="G325" s="92">
        <f>E325</f>
        <v>11702</v>
      </c>
      <c r="H325" s="92"/>
      <c r="I325" s="92"/>
      <c r="J325" s="92"/>
      <c r="K325" s="92"/>
      <c r="L325" s="92"/>
      <c r="M325" s="10"/>
    </row>
    <row r="326" spans="1:13" ht="12.75">
      <c r="A326" s="239"/>
      <c r="B326" s="239"/>
      <c r="C326" s="99" t="s">
        <v>16</v>
      </c>
      <c r="D326" s="104" t="s">
        <v>17</v>
      </c>
      <c r="E326" s="89">
        <v>27056</v>
      </c>
      <c r="F326" s="89">
        <f t="shared" si="68"/>
        <v>27056</v>
      </c>
      <c r="G326" s="92"/>
      <c r="H326" s="92">
        <f>E326</f>
        <v>27056</v>
      </c>
      <c r="I326" s="92"/>
      <c r="J326" s="92"/>
      <c r="K326" s="92"/>
      <c r="L326" s="92"/>
      <c r="M326" s="10"/>
    </row>
    <row r="327" spans="1:13" ht="12.75">
      <c r="A327" s="239"/>
      <c r="B327" s="239"/>
      <c r="C327" s="99" t="s">
        <v>18</v>
      </c>
      <c r="D327" s="104" t="s">
        <v>19</v>
      </c>
      <c r="E327" s="89">
        <v>3812</v>
      </c>
      <c r="F327" s="89">
        <f t="shared" si="68"/>
        <v>3812</v>
      </c>
      <c r="G327" s="92"/>
      <c r="H327" s="92">
        <f>E327</f>
        <v>3812</v>
      </c>
      <c r="I327" s="92"/>
      <c r="J327" s="92"/>
      <c r="K327" s="92"/>
      <c r="L327" s="92"/>
      <c r="M327" s="10"/>
    </row>
    <row r="328" spans="1:13" ht="22.5">
      <c r="A328" s="239"/>
      <c r="B328" s="239"/>
      <c r="C328" s="99" t="s">
        <v>78</v>
      </c>
      <c r="D328" s="104" t="s">
        <v>79</v>
      </c>
      <c r="E328" s="89">
        <v>2536</v>
      </c>
      <c r="F328" s="89">
        <f t="shared" si="68"/>
        <v>2536</v>
      </c>
      <c r="G328" s="92"/>
      <c r="H328" s="92">
        <f>E328</f>
        <v>2536</v>
      </c>
      <c r="I328" s="92"/>
      <c r="J328" s="92"/>
      <c r="K328" s="92"/>
      <c r="L328" s="92"/>
      <c r="M328" s="10"/>
    </row>
    <row r="329" spans="1:13" ht="12.75">
      <c r="A329" s="239"/>
      <c r="B329" s="239"/>
      <c r="C329" s="99" t="s">
        <v>20</v>
      </c>
      <c r="D329" s="104" t="s">
        <v>21</v>
      </c>
      <c r="E329" s="89">
        <v>500</v>
      </c>
      <c r="F329" s="89">
        <f t="shared" si="68"/>
        <v>500</v>
      </c>
      <c r="G329" s="92">
        <f>E329</f>
        <v>500</v>
      </c>
      <c r="H329" s="92"/>
      <c r="I329" s="92"/>
      <c r="J329" s="92"/>
      <c r="K329" s="92"/>
      <c r="L329" s="92"/>
      <c r="M329" s="10"/>
    </row>
    <row r="330" spans="1:13" ht="12.75">
      <c r="A330" s="239"/>
      <c r="B330" s="239"/>
      <c r="C330" s="99" t="s">
        <v>22</v>
      </c>
      <c r="D330" s="104" t="s">
        <v>23</v>
      </c>
      <c r="E330" s="89">
        <v>2000</v>
      </c>
      <c r="F330" s="89">
        <f t="shared" si="68"/>
        <v>2000</v>
      </c>
      <c r="G330" s="92"/>
      <c r="H330" s="92"/>
      <c r="I330" s="92"/>
      <c r="J330" s="92"/>
      <c r="K330" s="92"/>
      <c r="L330" s="92"/>
      <c r="M330" s="10"/>
    </row>
    <row r="331" spans="1:13" ht="12.75">
      <c r="A331" s="239"/>
      <c r="B331" s="239"/>
      <c r="C331" s="99" t="s">
        <v>24</v>
      </c>
      <c r="D331" s="104" t="s">
        <v>25</v>
      </c>
      <c r="E331" s="89">
        <v>2100</v>
      </c>
      <c r="F331" s="89">
        <f t="shared" si="68"/>
        <v>2100</v>
      </c>
      <c r="G331" s="92"/>
      <c r="H331" s="92"/>
      <c r="I331" s="92"/>
      <c r="J331" s="92"/>
      <c r="K331" s="92"/>
      <c r="L331" s="92"/>
      <c r="M331" s="10"/>
    </row>
    <row r="332" spans="1:13" ht="12.75">
      <c r="A332" s="239"/>
      <c r="B332" s="239"/>
      <c r="C332" s="99" t="s">
        <v>26</v>
      </c>
      <c r="D332" s="104" t="s">
        <v>27</v>
      </c>
      <c r="E332" s="89">
        <v>300</v>
      </c>
      <c r="F332" s="89">
        <f t="shared" si="68"/>
        <v>300</v>
      </c>
      <c r="G332" s="92"/>
      <c r="H332" s="92"/>
      <c r="I332" s="92"/>
      <c r="J332" s="92"/>
      <c r="K332" s="92"/>
      <c r="L332" s="92"/>
      <c r="M332" s="10"/>
    </row>
    <row r="333" spans="1:13" ht="12.75">
      <c r="A333" s="239"/>
      <c r="B333" s="239"/>
      <c r="C333" s="99" t="s">
        <v>80</v>
      </c>
      <c r="D333" s="104" t="s">
        <v>81</v>
      </c>
      <c r="E333" s="89">
        <v>350</v>
      </c>
      <c r="F333" s="89">
        <f t="shared" si="68"/>
        <v>350</v>
      </c>
      <c r="G333" s="92"/>
      <c r="H333" s="92"/>
      <c r="I333" s="92"/>
      <c r="J333" s="92"/>
      <c r="K333" s="92"/>
      <c r="L333" s="92"/>
      <c r="M333" s="10"/>
    </row>
    <row r="334" spans="1:13" ht="12.75">
      <c r="A334" s="239"/>
      <c r="B334" s="239"/>
      <c r="C334" s="99" t="s">
        <v>28</v>
      </c>
      <c r="D334" s="104" t="s">
        <v>29</v>
      </c>
      <c r="E334" s="89">
        <v>3000</v>
      </c>
      <c r="F334" s="89">
        <f t="shared" si="68"/>
        <v>3000</v>
      </c>
      <c r="G334" s="92"/>
      <c r="H334" s="92"/>
      <c r="I334" s="92"/>
      <c r="J334" s="92"/>
      <c r="K334" s="92"/>
      <c r="L334" s="92"/>
      <c r="M334" s="10"/>
    </row>
    <row r="335" spans="1:13" ht="12.75">
      <c r="A335" s="239"/>
      <c r="B335" s="239"/>
      <c r="C335" s="99" t="s">
        <v>82</v>
      </c>
      <c r="D335" s="104" t="s">
        <v>83</v>
      </c>
      <c r="E335" s="89">
        <v>600</v>
      </c>
      <c r="F335" s="89">
        <f t="shared" si="68"/>
        <v>600</v>
      </c>
      <c r="G335" s="92"/>
      <c r="H335" s="92"/>
      <c r="I335" s="92"/>
      <c r="J335" s="92"/>
      <c r="K335" s="92"/>
      <c r="L335" s="92"/>
      <c r="M335" s="10"/>
    </row>
    <row r="336" spans="1:13" ht="22.5">
      <c r="A336" s="239"/>
      <c r="B336" s="239"/>
      <c r="C336" s="99" t="s">
        <v>30</v>
      </c>
      <c r="D336" s="104" t="s">
        <v>31</v>
      </c>
      <c r="E336" s="89">
        <v>2750</v>
      </c>
      <c r="F336" s="89">
        <f t="shared" si="68"/>
        <v>2750</v>
      </c>
      <c r="G336" s="92"/>
      <c r="H336" s="92"/>
      <c r="I336" s="92"/>
      <c r="J336" s="92"/>
      <c r="K336" s="92"/>
      <c r="L336" s="92"/>
      <c r="M336" s="10"/>
    </row>
    <row r="337" spans="1:13" ht="12.75">
      <c r="A337" s="239"/>
      <c r="B337" s="239"/>
      <c r="C337" s="99" t="s">
        <v>70</v>
      </c>
      <c r="D337" s="104" t="s">
        <v>71</v>
      </c>
      <c r="E337" s="89">
        <v>5000</v>
      </c>
      <c r="F337" s="89">
        <f t="shared" si="68"/>
        <v>5000</v>
      </c>
      <c r="G337" s="92"/>
      <c r="H337" s="92"/>
      <c r="I337" s="92"/>
      <c r="J337" s="92"/>
      <c r="K337" s="92"/>
      <c r="L337" s="92"/>
      <c r="M337" s="10"/>
    </row>
    <row r="338" spans="1:13" ht="12.75">
      <c r="A338" s="239"/>
      <c r="B338" s="239"/>
      <c r="C338" s="99" t="s">
        <v>32</v>
      </c>
      <c r="D338" s="104" t="s">
        <v>33</v>
      </c>
      <c r="E338" s="89">
        <v>300</v>
      </c>
      <c r="F338" s="89">
        <f t="shared" si="68"/>
        <v>300</v>
      </c>
      <c r="G338" s="92"/>
      <c r="H338" s="92"/>
      <c r="I338" s="92"/>
      <c r="J338" s="92"/>
      <c r="K338" s="92"/>
      <c r="L338" s="92"/>
      <c r="M338" s="10"/>
    </row>
    <row r="339" spans="1:13" ht="12.75">
      <c r="A339" s="239"/>
      <c r="B339" s="239"/>
      <c r="C339" s="99" t="s">
        <v>62</v>
      </c>
      <c r="D339" s="104" t="s">
        <v>63</v>
      </c>
      <c r="E339" s="89">
        <v>5000</v>
      </c>
      <c r="F339" s="89">
        <f t="shared" si="68"/>
        <v>5000</v>
      </c>
      <c r="G339" s="92"/>
      <c r="H339" s="92"/>
      <c r="I339" s="92"/>
      <c r="J339" s="92"/>
      <c r="K339" s="92"/>
      <c r="L339" s="92"/>
      <c r="M339" s="10"/>
    </row>
    <row r="340" spans="1:13" ht="22.5">
      <c r="A340" s="239"/>
      <c r="B340" s="239"/>
      <c r="C340" s="99" t="s">
        <v>84</v>
      </c>
      <c r="D340" s="104" t="s">
        <v>85</v>
      </c>
      <c r="E340" s="89">
        <v>1000</v>
      </c>
      <c r="F340" s="89">
        <f t="shared" si="68"/>
        <v>1000</v>
      </c>
      <c r="G340" s="92"/>
      <c r="H340" s="92"/>
      <c r="I340" s="92"/>
      <c r="J340" s="92"/>
      <c r="K340" s="92"/>
      <c r="L340" s="92"/>
      <c r="M340" s="10"/>
    </row>
    <row r="341" spans="1:13" ht="22.5">
      <c r="A341" s="239"/>
      <c r="B341" s="239"/>
      <c r="C341" s="99" t="s">
        <v>86</v>
      </c>
      <c r="D341" s="104" t="s">
        <v>87</v>
      </c>
      <c r="E341" s="89">
        <v>1000</v>
      </c>
      <c r="F341" s="89">
        <f t="shared" si="68"/>
        <v>1000</v>
      </c>
      <c r="G341" s="92"/>
      <c r="H341" s="92"/>
      <c r="I341" s="92"/>
      <c r="J341" s="92"/>
      <c r="K341" s="92"/>
      <c r="L341" s="92"/>
      <c r="M341" s="10"/>
    </row>
    <row r="342" spans="1:13" ht="22.5">
      <c r="A342" s="239"/>
      <c r="B342" s="240"/>
      <c r="C342" s="99" t="s">
        <v>72</v>
      </c>
      <c r="D342" s="104" t="s">
        <v>73</v>
      </c>
      <c r="E342" s="89">
        <v>1000</v>
      </c>
      <c r="F342" s="89">
        <f t="shared" si="68"/>
        <v>1000</v>
      </c>
      <c r="G342" s="92"/>
      <c r="H342" s="92"/>
      <c r="I342" s="92"/>
      <c r="J342" s="92"/>
      <c r="K342" s="92"/>
      <c r="L342" s="92"/>
      <c r="M342" s="10"/>
    </row>
    <row r="343" spans="1:13" ht="12.75">
      <c r="A343" s="239"/>
      <c r="B343" s="100" t="s">
        <v>170</v>
      </c>
      <c r="C343" s="100"/>
      <c r="D343" s="101" t="s">
        <v>171</v>
      </c>
      <c r="E343" s="102">
        <f aca="true" t="shared" si="69" ref="E343:L343">SUBTOTAL(9,E344:E353)</f>
        <v>49094</v>
      </c>
      <c r="F343" s="102">
        <f t="shared" si="69"/>
        <v>49094</v>
      </c>
      <c r="G343" s="102">
        <f t="shared" si="69"/>
        <v>37347</v>
      </c>
      <c r="H343" s="102">
        <f t="shared" si="69"/>
        <v>7647</v>
      </c>
      <c r="I343" s="102">
        <f t="shared" si="69"/>
        <v>0</v>
      </c>
      <c r="J343" s="102">
        <f t="shared" si="69"/>
        <v>0</v>
      </c>
      <c r="K343" s="102">
        <f t="shared" si="69"/>
        <v>0</v>
      </c>
      <c r="L343" s="102">
        <f t="shared" si="69"/>
        <v>0</v>
      </c>
      <c r="M343" s="10"/>
    </row>
    <row r="344" spans="1:13" ht="12.75">
      <c r="A344" s="239"/>
      <c r="B344" s="238"/>
      <c r="C344" s="99" t="s">
        <v>76</v>
      </c>
      <c r="D344" s="104" t="s">
        <v>77</v>
      </c>
      <c r="E344" s="89">
        <v>1500</v>
      </c>
      <c r="F344" s="89">
        <f aca="true" t="shared" si="70" ref="F344:F353">E344-L344</f>
        <v>1500</v>
      </c>
      <c r="G344" s="92"/>
      <c r="H344" s="92"/>
      <c r="I344" s="92"/>
      <c r="J344" s="92"/>
      <c r="K344" s="92"/>
      <c r="L344" s="92"/>
      <c r="M344" s="10"/>
    </row>
    <row r="345" spans="1:13" ht="12.75">
      <c r="A345" s="239"/>
      <c r="B345" s="239"/>
      <c r="C345" s="99" t="s">
        <v>58</v>
      </c>
      <c r="D345" s="104" t="s">
        <v>59</v>
      </c>
      <c r="E345" s="89">
        <v>32147</v>
      </c>
      <c r="F345" s="89">
        <f t="shared" si="70"/>
        <v>32147</v>
      </c>
      <c r="G345" s="92">
        <f>E345</f>
        <v>32147</v>
      </c>
      <c r="H345" s="92"/>
      <c r="I345" s="92"/>
      <c r="J345" s="92"/>
      <c r="K345" s="92"/>
      <c r="L345" s="92"/>
      <c r="M345" s="10"/>
    </row>
    <row r="346" spans="1:13" ht="12.75">
      <c r="A346" s="239"/>
      <c r="B346" s="239"/>
      <c r="C346" s="99" t="s">
        <v>60</v>
      </c>
      <c r="D346" s="104" t="s">
        <v>61</v>
      </c>
      <c r="E346" s="89">
        <v>2200</v>
      </c>
      <c r="F346" s="89">
        <f t="shared" si="70"/>
        <v>2200</v>
      </c>
      <c r="G346" s="92">
        <f>E346</f>
        <v>2200</v>
      </c>
      <c r="H346" s="92"/>
      <c r="I346" s="92"/>
      <c r="J346" s="92"/>
      <c r="K346" s="92"/>
      <c r="L346" s="92"/>
      <c r="M346" s="10"/>
    </row>
    <row r="347" spans="1:13" ht="12.75">
      <c r="A347" s="239"/>
      <c r="B347" s="239"/>
      <c r="C347" s="99" t="s">
        <v>16</v>
      </c>
      <c r="D347" s="104" t="s">
        <v>17</v>
      </c>
      <c r="E347" s="89">
        <v>5812</v>
      </c>
      <c r="F347" s="89">
        <f t="shared" si="70"/>
        <v>5812</v>
      </c>
      <c r="G347" s="92"/>
      <c r="H347" s="92">
        <f>E347</f>
        <v>5812</v>
      </c>
      <c r="I347" s="92"/>
      <c r="J347" s="92"/>
      <c r="K347" s="92"/>
      <c r="L347" s="92"/>
      <c r="M347" s="10"/>
    </row>
    <row r="348" spans="1:13" ht="12.75">
      <c r="A348" s="239"/>
      <c r="B348" s="239"/>
      <c r="C348" s="99" t="s">
        <v>18</v>
      </c>
      <c r="D348" s="104" t="s">
        <v>19</v>
      </c>
      <c r="E348" s="89">
        <v>820</v>
      </c>
      <c r="F348" s="89">
        <f t="shared" si="70"/>
        <v>820</v>
      </c>
      <c r="G348" s="92"/>
      <c r="H348" s="92">
        <f>E348</f>
        <v>820</v>
      </c>
      <c r="I348" s="92"/>
      <c r="J348" s="92"/>
      <c r="K348" s="92"/>
      <c r="L348" s="92"/>
      <c r="M348" s="10"/>
    </row>
    <row r="349" spans="1:13" ht="22.5">
      <c r="A349" s="239"/>
      <c r="B349" s="239"/>
      <c r="C349" s="99" t="s">
        <v>78</v>
      </c>
      <c r="D349" s="104" t="s">
        <v>79</v>
      </c>
      <c r="E349" s="89">
        <v>1015</v>
      </c>
      <c r="F349" s="89">
        <f t="shared" si="70"/>
        <v>1015</v>
      </c>
      <c r="G349" s="92"/>
      <c r="H349" s="92">
        <f>E349</f>
        <v>1015</v>
      </c>
      <c r="I349" s="92"/>
      <c r="J349" s="92"/>
      <c r="K349" s="92"/>
      <c r="L349" s="92"/>
      <c r="M349" s="10"/>
    </row>
    <row r="350" spans="1:13" ht="12.75">
      <c r="A350" s="239"/>
      <c r="B350" s="239"/>
      <c r="C350" s="99" t="s">
        <v>20</v>
      </c>
      <c r="D350" s="104" t="s">
        <v>21</v>
      </c>
      <c r="E350" s="89">
        <v>3000</v>
      </c>
      <c r="F350" s="89">
        <f t="shared" si="70"/>
        <v>3000</v>
      </c>
      <c r="G350" s="92">
        <f>E350</f>
        <v>3000</v>
      </c>
      <c r="H350" s="92"/>
      <c r="I350" s="92"/>
      <c r="J350" s="92"/>
      <c r="K350" s="92"/>
      <c r="L350" s="92"/>
      <c r="M350" s="10"/>
    </row>
    <row r="351" spans="1:13" ht="12.75">
      <c r="A351" s="239"/>
      <c r="B351" s="239"/>
      <c r="C351" s="99" t="s">
        <v>22</v>
      </c>
      <c r="D351" s="104" t="s">
        <v>23</v>
      </c>
      <c r="E351" s="89">
        <v>100</v>
      </c>
      <c r="F351" s="89">
        <f t="shared" si="70"/>
        <v>100</v>
      </c>
      <c r="G351" s="92"/>
      <c r="H351" s="92"/>
      <c r="I351" s="92"/>
      <c r="J351" s="92"/>
      <c r="K351" s="92"/>
      <c r="L351" s="92"/>
      <c r="M351" s="10"/>
    </row>
    <row r="352" spans="1:13" ht="12.75">
      <c r="A352" s="239"/>
      <c r="B352" s="239"/>
      <c r="C352" s="99" t="s">
        <v>80</v>
      </c>
      <c r="D352" s="104" t="s">
        <v>81</v>
      </c>
      <c r="E352" s="89">
        <v>100</v>
      </c>
      <c r="F352" s="89">
        <f t="shared" si="70"/>
        <v>100</v>
      </c>
      <c r="G352" s="92"/>
      <c r="H352" s="92"/>
      <c r="I352" s="92"/>
      <c r="J352" s="92"/>
      <c r="K352" s="92"/>
      <c r="L352" s="92"/>
      <c r="M352" s="10"/>
    </row>
    <row r="353" spans="1:13" ht="12.75">
      <c r="A353" s="239"/>
      <c r="B353" s="240"/>
      <c r="C353" s="99" t="s">
        <v>62</v>
      </c>
      <c r="D353" s="104" t="s">
        <v>63</v>
      </c>
      <c r="E353" s="89">
        <v>2400</v>
      </c>
      <c r="F353" s="89">
        <f t="shared" si="70"/>
        <v>2400</v>
      </c>
      <c r="G353" s="92"/>
      <c r="H353" s="92"/>
      <c r="I353" s="92"/>
      <c r="J353" s="92"/>
      <c r="K353" s="92"/>
      <c r="L353" s="92"/>
      <c r="M353" s="10"/>
    </row>
    <row r="354" spans="1:13" ht="12.75">
      <c r="A354" s="239"/>
      <c r="B354" s="100" t="s">
        <v>172</v>
      </c>
      <c r="C354" s="100"/>
      <c r="D354" s="101" t="s">
        <v>93</v>
      </c>
      <c r="E354" s="102">
        <f aca="true" t="shared" si="71" ref="E354:L354">SUBTOTAL(9,E355)</f>
        <v>132390</v>
      </c>
      <c r="F354" s="102">
        <f t="shared" si="71"/>
        <v>132390</v>
      </c>
      <c r="G354" s="102">
        <f t="shared" si="71"/>
        <v>0</v>
      </c>
      <c r="H354" s="102">
        <f t="shared" si="71"/>
        <v>0</v>
      </c>
      <c r="I354" s="102">
        <f t="shared" si="71"/>
        <v>0</v>
      </c>
      <c r="J354" s="102">
        <f t="shared" si="71"/>
        <v>0</v>
      </c>
      <c r="K354" s="102">
        <f t="shared" si="71"/>
        <v>0</v>
      </c>
      <c r="L354" s="102">
        <f t="shared" si="71"/>
        <v>0</v>
      </c>
      <c r="M354" s="10"/>
    </row>
    <row r="355" spans="1:13" ht="12.75">
      <c r="A355" s="240"/>
      <c r="B355" s="99"/>
      <c r="C355" s="99" t="s">
        <v>154</v>
      </c>
      <c r="D355" s="104" t="s">
        <v>155</v>
      </c>
      <c r="E355" s="89">
        <v>132390</v>
      </c>
      <c r="F355" s="89">
        <f>E355-L355</f>
        <v>132390</v>
      </c>
      <c r="G355" s="92"/>
      <c r="H355" s="92"/>
      <c r="I355" s="92"/>
      <c r="J355" s="92"/>
      <c r="K355" s="92"/>
      <c r="L355" s="92"/>
      <c r="M355" s="10"/>
    </row>
    <row r="356" spans="1:13" ht="12.75">
      <c r="A356" s="95" t="s">
        <v>173</v>
      </c>
      <c r="B356" s="95"/>
      <c r="C356" s="95"/>
      <c r="D356" s="96" t="s">
        <v>174</v>
      </c>
      <c r="E356" s="97">
        <f aca="true" t="shared" si="72" ref="E356:L356">SUBTOTAL(9,E357:E358)</f>
        <v>30000</v>
      </c>
      <c r="F356" s="97">
        <f t="shared" si="72"/>
        <v>30000</v>
      </c>
      <c r="G356" s="97">
        <f t="shared" si="72"/>
        <v>0</v>
      </c>
      <c r="H356" s="97">
        <f t="shared" si="72"/>
        <v>0</v>
      </c>
      <c r="I356" s="97">
        <f t="shared" si="72"/>
        <v>0</v>
      </c>
      <c r="J356" s="97">
        <f t="shared" si="72"/>
        <v>0</v>
      </c>
      <c r="K356" s="97">
        <f t="shared" si="72"/>
        <v>0</v>
      </c>
      <c r="L356" s="97">
        <f t="shared" si="72"/>
        <v>0</v>
      </c>
      <c r="M356" s="10"/>
    </row>
    <row r="357" spans="1:13" ht="12.75">
      <c r="A357" s="238"/>
      <c r="B357" s="100" t="s">
        <v>175</v>
      </c>
      <c r="C357" s="100"/>
      <c r="D357" s="101" t="s">
        <v>176</v>
      </c>
      <c r="E357" s="102">
        <f aca="true" t="shared" si="73" ref="E357:L357">SUBTOTAL(9,E358:E358)</f>
        <v>30000</v>
      </c>
      <c r="F357" s="102">
        <f t="shared" si="73"/>
        <v>30000</v>
      </c>
      <c r="G357" s="102">
        <f t="shared" si="73"/>
        <v>0</v>
      </c>
      <c r="H357" s="102">
        <f t="shared" si="73"/>
        <v>0</v>
      </c>
      <c r="I357" s="102">
        <f t="shared" si="73"/>
        <v>0</v>
      </c>
      <c r="J357" s="102">
        <f t="shared" si="73"/>
        <v>0</v>
      </c>
      <c r="K357" s="102">
        <f t="shared" si="73"/>
        <v>0</v>
      </c>
      <c r="L357" s="102">
        <f t="shared" si="73"/>
        <v>0</v>
      </c>
      <c r="M357" s="10"/>
    </row>
    <row r="358" spans="1:13" ht="12.75">
      <c r="A358" s="240"/>
      <c r="B358" s="99"/>
      <c r="C358" s="99" t="s">
        <v>177</v>
      </c>
      <c r="D358" s="104" t="s">
        <v>178</v>
      </c>
      <c r="E358" s="89">
        <v>30000</v>
      </c>
      <c r="F358" s="89">
        <f>E358-L358</f>
        <v>30000</v>
      </c>
      <c r="G358" s="92"/>
      <c r="H358" s="92"/>
      <c r="I358" s="92"/>
      <c r="J358" s="92"/>
      <c r="K358" s="92"/>
      <c r="L358" s="92"/>
      <c r="M358" s="10"/>
    </row>
    <row r="359" spans="1:13" ht="12.75">
      <c r="A359" s="95" t="s">
        <v>179</v>
      </c>
      <c r="B359" s="95"/>
      <c r="C359" s="95"/>
      <c r="D359" s="96" t="s">
        <v>180</v>
      </c>
      <c r="E359" s="97">
        <f aca="true" t="shared" si="74" ref="E359:L359">SUBTOTAL(9,E360:E412)</f>
        <v>1113308</v>
      </c>
      <c r="F359" s="97">
        <f t="shared" si="74"/>
        <v>753308</v>
      </c>
      <c r="G359" s="97">
        <f t="shared" si="74"/>
        <v>135213</v>
      </c>
      <c r="H359" s="97">
        <f t="shared" si="74"/>
        <v>29375</v>
      </c>
      <c r="I359" s="97">
        <f t="shared" si="74"/>
        <v>0</v>
      </c>
      <c r="J359" s="97">
        <f t="shared" si="74"/>
        <v>0</v>
      </c>
      <c r="K359" s="97">
        <f t="shared" si="74"/>
        <v>0</v>
      </c>
      <c r="L359" s="97">
        <f t="shared" si="74"/>
        <v>360000</v>
      </c>
      <c r="M359" s="10"/>
    </row>
    <row r="360" spans="1:13" ht="12.75">
      <c r="A360" s="238"/>
      <c r="B360" s="100" t="s">
        <v>181</v>
      </c>
      <c r="C360" s="100"/>
      <c r="D360" s="101" t="s">
        <v>182</v>
      </c>
      <c r="E360" s="102">
        <f aca="true" t="shared" si="75" ref="E360:L360">SUBTOTAL(9,E361:E379)</f>
        <v>429602</v>
      </c>
      <c r="F360" s="102">
        <f t="shared" si="75"/>
        <v>369602</v>
      </c>
      <c r="G360" s="102">
        <f t="shared" si="75"/>
        <v>91559</v>
      </c>
      <c r="H360" s="102">
        <f t="shared" si="75"/>
        <v>19283</v>
      </c>
      <c r="I360" s="102">
        <f t="shared" si="75"/>
        <v>0</v>
      </c>
      <c r="J360" s="102">
        <f t="shared" si="75"/>
        <v>0</v>
      </c>
      <c r="K360" s="102">
        <f t="shared" si="75"/>
        <v>0</v>
      </c>
      <c r="L360" s="102">
        <f t="shared" si="75"/>
        <v>60000</v>
      </c>
      <c r="M360" s="10"/>
    </row>
    <row r="361" spans="1:13" ht="12.75">
      <c r="A361" s="239"/>
      <c r="B361" s="238"/>
      <c r="C361" s="99" t="s">
        <v>76</v>
      </c>
      <c r="D361" s="104" t="s">
        <v>77</v>
      </c>
      <c r="E361" s="89">
        <v>4600</v>
      </c>
      <c r="F361" s="89">
        <f aca="true" t="shared" si="76" ref="F361:F379">E361-L361</f>
        <v>4600</v>
      </c>
      <c r="G361" s="92"/>
      <c r="H361" s="92"/>
      <c r="I361" s="92"/>
      <c r="J361" s="92"/>
      <c r="K361" s="92"/>
      <c r="L361" s="92"/>
      <c r="M361" s="10"/>
    </row>
    <row r="362" spans="1:13" ht="12.75">
      <c r="A362" s="239"/>
      <c r="B362" s="239"/>
      <c r="C362" s="99" t="s">
        <v>58</v>
      </c>
      <c r="D362" s="104" t="s">
        <v>59</v>
      </c>
      <c r="E362" s="89">
        <v>83179</v>
      </c>
      <c r="F362" s="89">
        <f t="shared" si="76"/>
        <v>83179</v>
      </c>
      <c r="G362" s="92">
        <f>E362</f>
        <v>83179</v>
      </c>
      <c r="H362" s="92"/>
      <c r="I362" s="92"/>
      <c r="J362" s="92"/>
      <c r="K362" s="92"/>
      <c r="L362" s="92"/>
      <c r="M362" s="10"/>
    </row>
    <row r="363" spans="1:13" ht="12.75">
      <c r="A363" s="239"/>
      <c r="B363" s="239"/>
      <c r="C363" s="99" t="s">
        <v>60</v>
      </c>
      <c r="D363" s="104" t="s">
        <v>61</v>
      </c>
      <c r="E363" s="89">
        <v>6380</v>
      </c>
      <c r="F363" s="89">
        <f t="shared" si="76"/>
        <v>6380</v>
      </c>
      <c r="G363" s="92">
        <f>E363</f>
        <v>6380</v>
      </c>
      <c r="H363" s="92"/>
      <c r="I363" s="92"/>
      <c r="J363" s="92"/>
      <c r="K363" s="92"/>
      <c r="L363" s="92"/>
      <c r="M363" s="10"/>
    </row>
    <row r="364" spans="1:13" ht="12.75">
      <c r="A364" s="239"/>
      <c r="B364" s="239"/>
      <c r="C364" s="99" t="s">
        <v>16</v>
      </c>
      <c r="D364" s="104" t="s">
        <v>17</v>
      </c>
      <c r="E364" s="89">
        <v>15121</v>
      </c>
      <c r="F364" s="89">
        <f t="shared" si="76"/>
        <v>15121</v>
      </c>
      <c r="G364" s="92"/>
      <c r="H364" s="92">
        <f>E364</f>
        <v>15121</v>
      </c>
      <c r="I364" s="92"/>
      <c r="J364" s="92"/>
      <c r="K364" s="92"/>
      <c r="L364" s="92"/>
      <c r="M364" s="10"/>
    </row>
    <row r="365" spans="1:13" ht="12.75">
      <c r="A365" s="239"/>
      <c r="B365" s="239"/>
      <c r="C365" s="99" t="s">
        <v>18</v>
      </c>
      <c r="D365" s="104" t="s">
        <v>19</v>
      </c>
      <c r="E365" s="89">
        <v>2132</v>
      </c>
      <c r="F365" s="89">
        <f t="shared" si="76"/>
        <v>2132</v>
      </c>
      <c r="G365" s="92"/>
      <c r="H365" s="92">
        <f>E365</f>
        <v>2132</v>
      </c>
      <c r="I365" s="92"/>
      <c r="J365" s="92"/>
      <c r="K365" s="92"/>
      <c r="L365" s="92"/>
      <c r="M365" s="10"/>
    </row>
    <row r="366" spans="1:13" ht="22.5">
      <c r="A366" s="239"/>
      <c r="B366" s="239"/>
      <c r="C366" s="99" t="s">
        <v>78</v>
      </c>
      <c r="D366" s="104" t="s">
        <v>79</v>
      </c>
      <c r="E366" s="89">
        <v>2030</v>
      </c>
      <c r="F366" s="89">
        <f t="shared" si="76"/>
        <v>2030</v>
      </c>
      <c r="G366" s="92"/>
      <c r="H366" s="92">
        <f>E366</f>
        <v>2030</v>
      </c>
      <c r="I366" s="92"/>
      <c r="J366" s="92"/>
      <c r="K366" s="92"/>
      <c r="L366" s="92"/>
      <c r="M366" s="10"/>
    </row>
    <row r="367" spans="1:13" ht="12.75">
      <c r="A367" s="239"/>
      <c r="B367" s="239"/>
      <c r="C367" s="99" t="s">
        <v>20</v>
      </c>
      <c r="D367" s="104" t="s">
        <v>21</v>
      </c>
      <c r="E367" s="89">
        <v>2000</v>
      </c>
      <c r="F367" s="89">
        <f t="shared" si="76"/>
        <v>2000</v>
      </c>
      <c r="G367" s="92">
        <f>E367</f>
        <v>2000</v>
      </c>
      <c r="H367" s="92"/>
      <c r="I367" s="92"/>
      <c r="J367" s="92"/>
      <c r="K367" s="92"/>
      <c r="L367" s="92"/>
      <c r="M367" s="10"/>
    </row>
    <row r="368" spans="1:13" ht="12.75">
      <c r="A368" s="239"/>
      <c r="B368" s="239"/>
      <c r="C368" s="99" t="s">
        <v>22</v>
      </c>
      <c r="D368" s="104" t="s">
        <v>23</v>
      </c>
      <c r="E368" s="89">
        <v>30000</v>
      </c>
      <c r="F368" s="89">
        <f t="shared" si="76"/>
        <v>30000</v>
      </c>
      <c r="G368" s="92"/>
      <c r="H368" s="92"/>
      <c r="I368" s="92"/>
      <c r="J368" s="92"/>
      <c r="K368" s="92"/>
      <c r="L368" s="92"/>
      <c r="M368" s="10"/>
    </row>
    <row r="369" spans="1:13" ht="12.75">
      <c r="A369" s="239"/>
      <c r="B369" s="239"/>
      <c r="C369" s="99" t="s">
        <v>24</v>
      </c>
      <c r="D369" s="104" t="s">
        <v>25</v>
      </c>
      <c r="E369" s="89">
        <v>62000</v>
      </c>
      <c r="F369" s="89">
        <f t="shared" si="76"/>
        <v>62000</v>
      </c>
      <c r="G369" s="92"/>
      <c r="H369" s="92"/>
      <c r="I369" s="92"/>
      <c r="J369" s="92"/>
      <c r="K369" s="92"/>
      <c r="L369" s="92"/>
      <c r="M369" s="10"/>
    </row>
    <row r="370" spans="1:13" ht="12.75">
      <c r="A370" s="239"/>
      <c r="B370" s="239"/>
      <c r="C370" s="99" t="s">
        <v>26</v>
      </c>
      <c r="D370" s="104" t="s">
        <v>27</v>
      </c>
      <c r="E370" s="89">
        <v>31000</v>
      </c>
      <c r="F370" s="89">
        <f t="shared" si="76"/>
        <v>31000</v>
      </c>
      <c r="G370" s="92"/>
      <c r="H370" s="92"/>
      <c r="I370" s="92"/>
      <c r="J370" s="92"/>
      <c r="K370" s="92"/>
      <c r="L370" s="92"/>
      <c r="M370" s="10"/>
    </row>
    <row r="371" spans="1:13" ht="12.75">
      <c r="A371" s="239"/>
      <c r="B371" s="239"/>
      <c r="C371" s="99" t="s">
        <v>80</v>
      </c>
      <c r="D371" s="104" t="s">
        <v>81</v>
      </c>
      <c r="E371" s="89">
        <v>200</v>
      </c>
      <c r="F371" s="89">
        <f t="shared" si="76"/>
        <v>200</v>
      </c>
      <c r="G371" s="92"/>
      <c r="H371" s="92"/>
      <c r="I371" s="92"/>
      <c r="J371" s="92"/>
      <c r="K371" s="92"/>
      <c r="L371" s="92"/>
      <c r="M371" s="10"/>
    </row>
    <row r="372" spans="1:13" ht="12.75">
      <c r="A372" s="239"/>
      <c r="B372" s="239"/>
      <c r="C372" s="99" t="s">
        <v>28</v>
      </c>
      <c r="D372" s="104" t="s">
        <v>29</v>
      </c>
      <c r="E372" s="89">
        <v>112400</v>
      </c>
      <c r="F372" s="89">
        <f t="shared" si="76"/>
        <v>112400</v>
      </c>
      <c r="G372" s="92"/>
      <c r="H372" s="92"/>
      <c r="I372" s="92"/>
      <c r="J372" s="92"/>
      <c r="K372" s="92"/>
      <c r="L372" s="92"/>
      <c r="M372" s="10"/>
    </row>
    <row r="373" spans="1:13" ht="22.5">
      <c r="A373" s="239"/>
      <c r="B373" s="239"/>
      <c r="C373" s="99" t="s">
        <v>30</v>
      </c>
      <c r="D373" s="104" t="s">
        <v>31</v>
      </c>
      <c r="E373" s="89">
        <v>1600</v>
      </c>
      <c r="F373" s="89">
        <f t="shared" si="76"/>
        <v>1600</v>
      </c>
      <c r="G373" s="92"/>
      <c r="H373" s="92"/>
      <c r="I373" s="92"/>
      <c r="J373" s="92"/>
      <c r="K373" s="92"/>
      <c r="L373" s="92"/>
      <c r="M373" s="10"/>
    </row>
    <row r="374" spans="1:13" ht="22.5">
      <c r="A374" s="239"/>
      <c r="B374" s="239"/>
      <c r="C374" s="99" t="s">
        <v>48</v>
      </c>
      <c r="D374" s="104" t="s">
        <v>49</v>
      </c>
      <c r="E374" s="89">
        <v>500</v>
      </c>
      <c r="F374" s="89">
        <f t="shared" si="76"/>
        <v>500</v>
      </c>
      <c r="G374" s="92"/>
      <c r="H374" s="92"/>
      <c r="I374" s="92"/>
      <c r="J374" s="92"/>
      <c r="K374" s="92"/>
      <c r="L374" s="92"/>
      <c r="M374" s="10"/>
    </row>
    <row r="375" spans="1:13" ht="12.75">
      <c r="A375" s="239"/>
      <c r="B375" s="239"/>
      <c r="C375" s="99" t="s">
        <v>70</v>
      </c>
      <c r="D375" s="104" t="s">
        <v>71</v>
      </c>
      <c r="E375" s="89">
        <v>100</v>
      </c>
      <c r="F375" s="89">
        <f t="shared" si="76"/>
        <v>100</v>
      </c>
      <c r="G375" s="92"/>
      <c r="H375" s="92"/>
      <c r="I375" s="92"/>
      <c r="J375" s="92"/>
      <c r="K375" s="92"/>
      <c r="L375" s="92"/>
      <c r="M375" s="10"/>
    </row>
    <row r="376" spans="1:13" ht="12.75">
      <c r="A376" s="239"/>
      <c r="B376" s="239"/>
      <c r="C376" s="99" t="s">
        <v>32</v>
      </c>
      <c r="D376" s="104" t="s">
        <v>33</v>
      </c>
      <c r="E376" s="89">
        <v>10000</v>
      </c>
      <c r="F376" s="89">
        <f t="shared" si="76"/>
        <v>10000</v>
      </c>
      <c r="G376" s="92"/>
      <c r="H376" s="92"/>
      <c r="I376" s="92"/>
      <c r="J376" s="92"/>
      <c r="K376" s="92"/>
      <c r="L376" s="92"/>
      <c r="M376" s="10"/>
    </row>
    <row r="377" spans="1:13" ht="12.75">
      <c r="A377" s="239"/>
      <c r="B377" s="239"/>
      <c r="C377" s="99" t="s">
        <v>62</v>
      </c>
      <c r="D377" s="104" t="s">
        <v>63</v>
      </c>
      <c r="E377" s="89">
        <v>3360</v>
      </c>
      <c r="F377" s="89">
        <f t="shared" si="76"/>
        <v>3360</v>
      </c>
      <c r="G377" s="92"/>
      <c r="H377" s="92"/>
      <c r="I377" s="92"/>
      <c r="J377" s="92"/>
      <c r="K377" s="92"/>
      <c r="L377" s="92"/>
      <c r="M377" s="10"/>
    </row>
    <row r="378" spans="1:13" ht="12.75">
      <c r="A378" s="239"/>
      <c r="B378" s="239"/>
      <c r="C378" s="99" t="s">
        <v>34</v>
      </c>
      <c r="D378" s="104" t="s">
        <v>35</v>
      </c>
      <c r="E378" s="89">
        <v>3000</v>
      </c>
      <c r="F378" s="89">
        <f t="shared" si="76"/>
        <v>3000</v>
      </c>
      <c r="G378" s="92"/>
      <c r="H378" s="92"/>
      <c r="I378" s="92"/>
      <c r="J378" s="92"/>
      <c r="K378" s="92"/>
      <c r="L378" s="92"/>
      <c r="M378" s="10"/>
    </row>
    <row r="379" spans="1:13" ht="12.75">
      <c r="A379" s="239"/>
      <c r="B379" s="240"/>
      <c r="C379" s="99" t="s">
        <v>6</v>
      </c>
      <c r="D379" s="104" t="s">
        <v>7</v>
      </c>
      <c r="E379" s="89">
        <v>60000</v>
      </c>
      <c r="F379" s="89">
        <f t="shared" si="76"/>
        <v>0</v>
      </c>
      <c r="G379" s="92"/>
      <c r="H379" s="92"/>
      <c r="I379" s="92"/>
      <c r="J379" s="92"/>
      <c r="K379" s="92"/>
      <c r="L379" s="92">
        <f>E379</f>
        <v>60000</v>
      </c>
      <c r="M379" s="10"/>
    </row>
    <row r="380" spans="1:13" ht="12.75">
      <c r="A380" s="239"/>
      <c r="B380" s="100" t="s">
        <v>183</v>
      </c>
      <c r="C380" s="100"/>
      <c r="D380" s="101" t="s">
        <v>184</v>
      </c>
      <c r="E380" s="102">
        <f aca="true" t="shared" si="77" ref="E380:L380">SUBTOTAL(9,E381:E398)</f>
        <v>134706</v>
      </c>
      <c r="F380" s="102">
        <f t="shared" si="77"/>
        <v>84706</v>
      </c>
      <c r="G380" s="102">
        <f t="shared" si="77"/>
        <v>42654</v>
      </c>
      <c r="H380" s="102">
        <f t="shared" si="77"/>
        <v>10092</v>
      </c>
      <c r="I380" s="102">
        <f t="shared" si="77"/>
        <v>0</v>
      </c>
      <c r="J380" s="102">
        <f t="shared" si="77"/>
        <v>0</v>
      </c>
      <c r="K380" s="102">
        <f t="shared" si="77"/>
        <v>0</v>
      </c>
      <c r="L380" s="102">
        <f t="shared" si="77"/>
        <v>50000</v>
      </c>
      <c r="M380" s="10"/>
    </row>
    <row r="381" spans="1:13" ht="12.75">
      <c r="A381" s="239"/>
      <c r="B381" s="238"/>
      <c r="C381" s="99" t="s">
        <v>76</v>
      </c>
      <c r="D381" s="104" t="s">
        <v>77</v>
      </c>
      <c r="E381" s="89">
        <v>2400</v>
      </c>
      <c r="F381" s="89">
        <f aca="true" t="shared" si="78" ref="F381:F398">E381-L381</f>
        <v>2400</v>
      </c>
      <c r="G381" s="92"/>
      <c r="H381" s="92"/>
      <c r="I381" s="92"/>
      <c r="J381" s="92"/>
      <c r="K381" s="92"/>
      <c r="L381" s="92"/>
      <c r="M381" s="10"/>
    </row>
    <row r="382" spans="1:13" ht="12.75">
      <c r="A382" s="239"/>
      <c r="B382" s="239"/>
      <c r="C382" s="99" t="s">
        <v>58</v>
      </c>
      <c r="D382" s="104" t="s">
        <v>59</v>
      </c>
      <c r="E382" s="89">
        <v>36021</v>
      </c>
      <c r="F382" s="89">
        <f t="shared" si="78"/>
        <v>36021</v>
      </c>
      <c r="G382" s="92">
        <f>E382</f>
        <v>36021</v>
      </c>
      <c r="H382" s="92"/>
      <c r="I382" s="92"/>
      <c r="J382" s="92"/>
      <c r="K382" s="92"/>
      <c r="L382" s="92"/>
      <c r="M382" s="10"/>
    </row>
    <row r="383" spans="1:13" ht="12.75">
      <c r="A383" s="239"/>
      <c r="B383" s="239"/>
      <c r="C383" s="99" t="s">
        <v>60</v>
      </c>
      <c r="D383" s="104" t="s">
        <v>61</v>
      </c>
      <c r="E383" s="89">
        <v>4633</v>
      </c>
      <c r="F383" s="89">
        <f t="shared" si="78"/>
        <v>4633</v>
      </c>
      <c r="G383" s="92">
        <f>E383</f>
        <v>4633</v>
      </c>
      <c r="H383" s="92"/>
      <c r="I383" s="92"/>
      <c r="J383" s="92"/>
      <c r="K383" s="92"/>
      <c r="L383" s="92"/>
      <c r="M383" s="10"/>
    </row>
    <row r="384" spans="1:13" ht="12.75">
      <c r="A384" s="239"/>
      <c r="B384" s="239"/>
      <c r="C384" s="99" t="s">
        <v>16</v>
      </c>
      <c r="D384" s="104" t="s">
        <v>17</v>
      </c>
      <c r="E384" s="89">
        <v>7066</v>
      </c>
      <c r="F384" s="89">
        <f t="shared" si="78"/>
        <v>7066</v>
      </c>
      <c r="G384" s="92"/>
      <c r="H384" s="92">
        <f>E384</f>
        <v>7066</v>
      </c>
      <c r="I384" s="92"/>
      <c r="J384" s="92"/>
      <c r="K384" s="92"/>
      <c r="L384" s="92"/>
      <c r="M384" s="10"/>
    </row>
    <row r="385" spans="1:13" ht="12.75">
      <c r="A385" s="239"/>
      <c r="B385" s="239"/>
      <c r="C385" s="99" t="s">
        <v>18</v>
      </c>
      <c r="D385" s="104" t="s">
        <v>19</v>
      </c>
      <c r="E385" s="89">
        <v>996</v>
      </c>
      <c r="F385" s="89">
        <f t="shared" si="78"/>
        <v>996</v>
      </c>
      <c r="G385" s="92"/>
      <c r="H385" s="92">
        <f>E385</f>
        <v>996</v>
      </c>
      <c r="I385" s="92"/>
      <c r="J385" s="92"/>
      <c r="K385" s="92"/>
      <c r="L385" s="92"/>
      <c r="M385" s="10"/>
    </row>
    <row r="386" spans="1:13" ht="22.5">
      <c r="A386" s="239"/>
      <c r="B386" s="239"/>
      <c r="C386" s="99" t="s">
        <v>78</v>
      </c>
      <c r="D386" s="104" t="s">
        <v>79</v>
      </c>
      <c r="E386" s="89">
        <v>2030</v>
      </c>
      <c r="F386" s="89">
        <f t="shared" si="78"/>
        <v>2030</v>
      </c>
      <c r="G386" s="92"/>
      <c r="H386" s="92">
        <f>E386</f>
        <v>2030</v>
      </c>
      <c r="I386" s="92"/>
      <c r="J386" s="92"/>
      <c r="K386" s="92"/>
      <c r="L386" s="92"/>
      <c r="M386" s="10"/>
    </row>
    <row r="387" spans="1:13" ht="12.75">
      <c r="A387" s="239"/>
      <c r="B387" s="239"/>
      <c r="C387" s="99" t="s">
        <v>20</v>
      </c>
      <c r="D387" s="104" t="s">
        <v>21</v>
      </c>
      <c r="E387" s="89">
        <v>2000</v>
      </c>
      <c r="F387" s="89">
        <f t="shared" si="78"/>
        <v>2000</v>
      </c>
      <c r="G387" s="92">
        <f>E387</f>
        <v>2000</v>
      </c>
      <c r="H387" s="92"/>
      <c r="I387" s="92"/>
      <c r="J387" s="92"/>
      <c r="K387" s="92"/>
      <c r="L387" s="92"/>
      <c r="M387" s="10"/>
    </row>
    <row r="388" spans="1:13" ht="12.75">
      <c r="A388" s="239"/>
      <c r="B388" s="239"/>
      <c r="C388" s="99" t="s">
        <v>22</v>
      </c>
      <c r="D388" s="104" t="s">
        <v>23</v>
      </c>
      <c r="E388" s="89">
        <v>1000</v>
      </c>
      <c r="F388" s="89">
        <f t="shared" si="78"/>
        <v>1000</v>
      </c>
      <c r="G388" s="92"/>
      <c r="H388" s="92"/>
      <c r="I388" s="92"/>
      <c r="J388" s="92"/>
      <c r="K388" s="92"/>
      <c r="L388" s="92"/>
      <c r="M388" s="10"/>
    </row>
    <row r="389" spans="1:13" ht="12.75">
      <c r="A389" s="239"/>
      <c r="B389" s="239"/>
      <c r="C389" s="99" t="s">
        <v>24</v>
      </c>
      <c r="D389" s="104" t="s">
        <v>25</v>
      </c>
      <c r="E389" s="89">
        <v>5000</v>
      </c>
      <c r="F389" s="89">
        <f t="shared" si="78"/>
        <v>5000</v>
      </c>
      <c r="G389" s="92"/>
      <c r="H389" s="92"/>
      <c r="I389" s="92"/>
      <c r="J389" s="92"/>
      <c r="K389" s="92"/>
      <c r="L389" s="92"/>
      <c r="M389" s="10"/>
    </row>
    <row r="390" spans="1:13" ht="12.75">
      <c r="A390" s="239"/>
      <c r="B390" s="239"/>
      <c r="C390" s="99" t="s">
        <v>26</v>
      </c>
      <c r="D390" s="104" t="s">
        <v>27</v>
      </c>
      <c r="E390" s="89">
        <v>200</v>
      </c>
      <c r="F390" s="89">
        <f t="shared" si="78"/>
        <v>200</v>
      </c>
      <c r="G390" s="92"/>
      <c r="H390" s="92"/>
      <c r="I390" s="92"/>
      <c r="J390" s="92"/>
      <c r="K390" s="92"/>
      <c r="L390" s="92"/>
      <c r="M390" s="10"/>
    </row>
    <row r="391" spans="1:13" ht="12.75">
      <c r="A391" s="239"/>
      <c r="B391" s="239"/>
      <c r="C391" s="99" t="s">
        <v>80</v>
      </c>
      <c r="D391" s="104" t="s">
        <v>81</v>
      </c>
      <c r="E391" s="89">
        <v>100</v>
      </c>
      <c r="F391" s="89">
        <f t="shared" si="78"/>
        <v>100</v>
      </c>
      <c r="G391" s="92"/>
      <c r="H391" s="92"/>
      <c r="I391" s="92"/>
      <c r="J391" s="92"/>
      <c r="K391" s="92"/>
      <c r="L391" s="92"/>
      <c r="M391" s="10"/>
    </row>
    <row r="392" spans="1:13" ht="12.75">
      <c r="A392" s="239"/>
      <c r="B392" s="239"/>
      <c r="C392" s="99" t="s">
        <v>28</v>
      </c>
      <c r="D392" s="104" t="s">
        <v>29</v>
      </c>
      <c r="E392" s="89">
        <v>18400</v>
      </c>
      <c r="F392" s="89">
        <f t="shared" si="78"/>
        <v>18400</v>
      </c>
      <c r="G392" s="92"/>
      <c r="H392" s="92"/>
      <c r="I392" s="92"/>
      <c r="J392" s="92"/>
      <c r="K392" s="92"/>
      <c r="L392" s="92"/>
      <c r="M392" s="10"/>
    </row>
    <row r="393" spans="1:13" ht="22.5">
      <c r="A393" s="239"/>
      <c r="B393" s="239"/>
      <c r="C393" s="99" t="s">
        <v>30</v>
      </c>
      <c r="D393" s="104" t="s">
        <v>31</v>
      </c>
      <c r="E393" s="89">
        <v>500</v>
      </c>
      <c r="F393" s="89">
        <f t="shared" si="78"/>
        <v>500</v>
      </c>
      <c r="G393" s="92"/>
      <c r="H393" s="92"/>
      <c r="I393" s="92"/>
      <c r="J393" s="92"/>
      <c r="K393" s="92"/>
      <c r="L393" s="92"/>
      <c r="M393" s="10"/>
    </row>
    <row r="394" spans="1:13" ht="22.5">
      <c r="A394" s="239"/>
      <c r="B394" s="239"/>
      <c r="C394" s="99" t="s">
        <v>48</v>
      </c>
      <c r="D394" s="104" t="s">
        <v>49</v>
      </c>
      <c r="E394" s="89">
        <v>1000</v>
      </c>
      <c r="F394" s="89">
        <f t="shared" si="78"/>
        <v>1000</v>
      </c>
      <c r="G394" s="92"/>
      <c r="H394" s="92"/>
      <c r="I394" s="92"/>
      <c r="J394" s="92"/>
      <c r="K394" s="92"/>
      <c r="L394" s="92"/>
      <c r="M394" s="10"/>
    </row>
    <row r="395" spans="1:13" ht="12.75">
      <c r="A395" s="239"/>
      <c r="B395" s="239"/>
      <c r="C395" s="99" t="s">
        <v>32</v>
      </c>
      <c r="D395" s="104" t="s">
        <v>33</v>
      </c>
      <c r="E395" s="89">
        <v>0</v>
      </c>
      <c r="F395" s="89">
        <f t="shared" si="78"/>
        <v>0</v>
      </c>
      <c r="G395" s="92"/>
      <c r="H395" s="92"/>
      <c r="I395" s="92"/>
      <c r="J395" s="92"/>
      <c r="K395" s="92"/>
      <c r="L395" s="92"/>
      <c r="M395" s="10"/>
    </row>
    <row r="396" spans="1:13" ht="12.75">
      <c r="A396" s="239"/>
      <c r="B396" s="239"/>
      <c r="C396" s="99" t="s">
        <v>62</v>
      </c>
      <c r="D396" s="104" t="s">
        <v>63</v>
      </c>
      <c r="E396" s="89">
        <v>3360</v>
      </c>
      <c r="F396" s="89">
        <f t="shared" si="78"/>
        <v>3360</v>
      </c>
      <c r="G396" s="92"/>
      <c r="H396" s="92"/>
      <c r="I396" s="92"/>
      <c r="J396" s="92"/>
      <c r="K396" s="92"/>
      <c r="L396" s="92"/>
      <c r="M396" s="10"/>
    </row>
    <row r="397" spans="1:13" ht="12.75">
      <c r="A397" s="239"/>
      <c r="B397" s="239"/>
      <c r="C397" s="99" t="s">
        <v>34</v>
      </c>
      <c r="D397" s="104" t="s">
        <v>35</v>
      </c>
      <c r="E397" s="89">
        <v>0</v>
      </c>
      <c r="F397" s="89">
        <f t="shared" si="78"/>
        <v>0</v>
      </c>
      <c r="G397" s="92"/>
      <c r="H397" s="92"/>
      <c r="I397" s="92"/>
      <c r="J397" s="92"/>
      <c r="K397" s="92"/>
      <c r="L397" s="92"/>
      <c r="M397" s="10"/>
    </row>
    <row r="398" spans="1:13" ht="12.75">
      <c r="A398" s="239"/>
      <c r="B398" s="240"/>
      <c r="C398" s="99" t="s">
        <v>6</v>
      </c>
      <c r="D398" s="104" t="s">
        <v>7</v>
      </c>
      <c r="E398" s="89">
        <v>50000</v>
      </c>
      <c r="F398" s="89">
        <f t="shared" si="78"/>
        <v>0</v>
      </c>
      <c r="G398" s="92"/>
      <c r="H398" s="92"/>
      <c r="I398" s="92"/>
      <c r="J398" s="92"/>
      <c r="K398" s="92"/>
      <c r="L398" s="92">
        <f>E398</f>
        <v>50000</v>
      </c>
      <c r="M398" s="10"/>
    </row>
    <row r="399" spans="1:13" ht="12.75">
      <c r="A399" s="239"/>
      <c r="B399" s="100" t="s">
        <v>185</v>
      </c>
      <c r="C399" s="100"/>
      <c r="D399" s="101" t="s">
        <v>186</v>
      </c>
      <c r="E399" s="102">
        <f aca="true" t="shared" si="79" ref="E399:L399">SUBTOTAL(9,E400)</f>
        <v>5000</v>
      </c>
      <c r="F399" s="102">
        <f t="shared" si="79"/>
        <v>5000</v>
      </c>
      <c r="G399" s="102">
        <f t="shared" si="79"/>
        <v>0</v>
      </c>
      <c r="H399" s="102">
        <f t="shared" si="79"/>
        <v>0</v>
      </c>
      <c r="I399" s="102">
        <f t="shared" si="79"/>
        <v>0</v>
      </c>
      <c r="J399" s="102">
        <f t="shared" si="79"/>
        <v>0</v>
      </c>
      <c r="K399" s="102">
        <f t="shared" si="79"/>
        <v>0</v>
      </c>
      <c r="L399" s="102">
        <f t="shared" si="79"/>
        <v>0</v>
      </c>
      <c r="M399" s="10"/>
    </row>
    <row r="400" spans="1:13" ht="12.75">
      <c r="A400" s="239"/>
      <c r="B400" s="99"/>
      <c r="C400" s="99" t="s">
        <v>28</v>
      </c>
      <c r="D400" s="104" t="s">
        <v>29</v>
      </c>
      <c r="E400" s="89">
        <v>5000</v>
      </c>
      <c r="F400" s="89">
        <f>E400-L400</f>
        <v>5000</v>
      </c>
      <c r="G400" s="92"/>
      <c r="H400" s="92"/>
      <c r="I400" s="92"/>
      <c r="J400" s="92"/>
      <c r="K400" s="92"/>
      <c r="L400" s="92"/>
      <c r="M400" s="10"/>
    </row>
    <row r="401" spans="1:13" ht="12.75">
      <c r="A401" s="239"/>
      <c r="B401" s="100" t="s">
        <v>187</v>
      </c>
      <c r="C401" s="100"/>
      <c r="D401" s="101" t="s">
        <v>188</v>
      </c>
      <c r="E401" s="102">
        <f aca="true" t="shared" si="80" ref="E401:L401">SUBTOTAL(9,E402:E407)</f>
        <v>509000</v>
      </c>
      <c r="F401" s="102">
        <f t="shared" si="80"/>
        <v>259000</v>
      </c>
      <c r="G401" s="102">
        <f t="shared" si="80"/>
        <v>1000</v>
      </c>
      <c r="H401" s="102">
        <f t="shared" si="80"/>
        <v>0</v>
      </c>
      <c r="I401" s="102">
        <f t="shared" si="80"/>
        <v>0</v>
      </c>
      <c r="J401" s="102">
        <f t="shared" si="80"/>
        <v>0</v>
      </c>
      <c r="K401" s="102">
        <f t="shared" si="80"/>
        <v>0</v>
      </c>
      <c r="L401" s="102">
        <f t="shared" si="80"/>
        <v>250000</v>
      </c>
      <c r="M401" s="10"/>
    </row>
    <row r="402" spans="1:13" ht="12.75">
      <c r="A402" s="239"/>
      <c r="B402" s="238"/>
      <c r="C402" s="99" t="s">
        <v>20</v>
      </c>
      <c r="D402" s="104" t="s">
        <v>21</v>
      </c>
      <c r="E402" s="89">
        <v>1000</v>
      </c>
      <c r="F402" s="89">
        <f aca="true" t="shared" si="81" ref="F402:F407">E402-L402</f>
        <v>1000</v>
      </c>
      <c r="G402" s="92">
        <f>E402</f>
        <v>1000</v>
      </c>
      <c r="H402" s="92"/>
      <c r="I402" s="92"/>
      <c r="J402" s="92"/>
      <c r="K402" s="92"/>
      <c r="L402" s="92"/>
      <c r="M402" s="10"/>
    </row>
    <row r="403" spans="1:13" ht="12.75">
      <c r="A403" s="239"/>
      <c r="B403" s="239"/>
      <c r="C403" s="99" t="s">
        <v>24</v>
      </c>
      <c r="D403" s="104" t="s">
        <v>25</v>
      </c>
      <c r="E403" s="89">
        <v>235000</v>
      </c>
      <c r="F403" s="89">
        <f t="shared" si="81"/>
        <v>235000</v>
      </c>
      <c r="G403" s="92"/>
      <c r="H403" s="92"/>
      <c r="I403" s="92"/>
      <c r="J403" s="92"/>
      <c r="K403" s="92"/>
      <c r="L403" s="92"/>
      <c r="M403" s="10"/>
    </row>
    <row r="404" spans="1:13" ht="12.75">
      <c r="A404" s="239"/>
      <c r="B404" s="239"/>
      <c r="C404" s="99" t="s">
        <v>26</v>
      </c>
      <c r="D404" s="104" t="s">
        <v>27</v>
      </c>
      <c r="E404" s="89">
        <v>10000</v>
      </c>
      <c r="F404" s="89">
        <f t="shared" si="81"/>
        <v>10000</v>
      </c>
      <c r="G404" s="92"/>
      <c r="H404" s="92"/>
      <c r="I404" s="92"/>
      <c r="J404" s="92"/>
      <c r="K404" s="92"/>
      <c r="L404" s="92"/>
      <c r="M404" s="10"/>
    </row>
    <row r="405" spans="1:13" ht="12.75">
      <c r="A405" s="239"/>
      <c r="B405" s="239"/>
      <c r="C405" s="99" t="s">
        <v>28</v>
      </c>
      <c r="D405" s="104" t="s">
        <v>29</v>
      </c>
      <c r="E405" s="89">
        <v>12000</v>
      </c>
      <c r="F405" s="89">
        <f t="shared" si="81"/>
        <v>12000</v>
      </c>
      <c r="G405" s="92"/>
      <c r="H405" s="92"/>
      <c r="I405" s="92"/>
      <c r="J405" s="92"/>
      <c r="K405" s="92"/>
      <c r="L405" s="92"/>
      <c r="M405" s="10"/>
    </row>
    <row r="406" spans="1:13" ht="22.5">
      <c r="A406" s="239"/>
      <c r="B406" s="239"/>
      <c r="C406" s="99" t="s">
        <v>48</v>
      </c>
      <c r="D406" s="104" t="s">
        <v>49</v>
      </c>
      <c r="E406" s="89">
        <v>1000</v>
      </c>
      <c r="F406" s="89">
        <f t="shared" si="81"/>
        <v>1000</v>
      </c>
      <c r="G406" s="92"/>
      <c r="H406" s="92"/>
      <c r="I406" s="92"/>
      <c r="J406" s="92"/>
      <c r="K406" s="92"/>
      <c r="L406" s="92"/>
      <c r="M406" s="10"/>
    </row>
    <row r="407" spans="1:13" ht="12.75">
      <c r="A407" s="239"/>
      <c r="B407" s="240"/>
      <c r="C407" s="99" t="s">
        <v>6</v>
      </c>
      <c r="D407" s="104" t="s">
        <v>7</v>
      </c>
      <c r="E407" s="89">
        <v>250000</v>
      </c>
      <c r="F407" s="89">
        <f t="shared" si="81"/>
        <v>0</v>
      </c>
      <c r="G407" s="92"/>
      <c r="H407" s="92"/>
      <c r="I407" s="92"/>
      <c r="J407" s="92"/>
      <c r="K407" s="92"/>
      <c r="L407" s="92">
        <f>E407</f>
        <v>250000</v>
      </c>
      <c r="M407" s="10"/>
    </row>
    <row r="408" spans="1:13" ht="12.75">
      <c r="A408" s="239"/>
      <c r="B408" s="100" t="s">
        <v>189</v>
      </c>
      <c r="C408" s="100"/>
      <c r="D408" s="101" t="s">
        <v>93</v>
      </c>
      <c r="E408" s="102">
        <f aca="true" t="shared" si="82" ref="E408:L408">SUBTOTAL(9,E409:E412)</f>
        <v>35000</v>
      </c>
      <c r="F408" s="102">
        <f t="shared" si="82"/>
        <v>35000</v>
      </c>
      <c r="G408" s="105">
        <f t="shared" si="82"/>
        <v>0</v>
      </c>
      <c r="H408" s="105">
        <f t="shared" si="82"/>
        <v>0</v>
      </c>
      <c r="I408" s="105">
        <f t="shared" si="82"/>
        <v>0</v>
      </c>
      <c r="J408" s="105">
        <f t="shared" si="82"/>
        <v>0</v>
      </c>
      <c r="K408" s="105">
        <f t="shared" si="82"/>
        <v>0</v>
      </c>
      <c r="L408" s="105">
        <f t="shared" si="82"/>
        <v>0</v>
      </c>
      <c r="M408" s="10"/>
    </row>
    <row r="409" spans="1:13" ht="12.75">
      <c r="A409" s="239"/>
      <c r="B409" s="238"/>
      <c r="C409" s="99" t="s">
        <v>22</v>
      </c>
      <c r="D409" s="104" t="s">
        <v>23</v>
      </c>
      <c r="E409" s="89">
        <v>2000</v>
      </c>
      <c r="F409" s="89">
        <f>E409-L409</f>
        <v>2000</v>
      </c>
      <c r="G409" s="92"/>
      <c r="H409" s="92"/>
      <c r="I409" s="92"/>
      <c r="J409" s="92"/>
      <c r="K409" s="92"/>
      <c r="L409" s="92"/>
      <c r="M409" s="10"/>
    </row>
    <row r="410" spans="1:13" ht="12.75">
      <c r="A410" s="239"/>
      <c r="B410" s="239"/>
      <c r="C410" s="99" t="s">
        <v>24</v>
      </c>
      <c r="D410" s="104" t="s">
        <v>25</v>
      </c>
      <c r="E410" s="89">
        <v>1000</v>
      </c>
      <c r="F410" s="89">
        <f>E410-L410</f>
        <v>1000</v>
      </c>
      <c r="G410" s="92"/>
      <c r="H410" s="92"/>
      <c r="I410" s="92"/>
      <c r="J410" s="92"/>
      <c r="K410" s="92"/>
      <c r="L410" s="92"/>
      <c r="M410" s="10"/>
    </row>
    <row r="411" spans="1:13" ht="12.75">
      <c r="A411" s="239"/>
      <c r="B411" s="239"/>
      <c r="C411" s="99" t="s">
        <v>26</v>
      </c>
      <c r="D411" s="104" t="s">
        <v>27</v>
      </c>
      <c r="E411" s="89">
        <v>10000</v>
      </c>
      <c r="F411" s="89">
        <f>E411-L411</f>
        <v>10000</v>
      </c>
      <c r="G411" s="92"/>
      <c r="H411" s="92"/>
      <c r="I411" s="92"/>
      <c r="J411" s="92"/>
      <c r="K411" s="92"/>
      <c r="L411" s="92"/>
      <c r="M411" s="10"/>
    </row>
    <row r="412" spans="1:13" ht="12.75">
      <c r="A412" s="240"/>
      <c r="B412" s="240"/>
      <c r="C412" s="99" t="s">
        <v>28</v>
      </c>
      <c r="D412" s="104" t="s">
        <v>29</v>
      </c>
      <c r="E412" s="89">
        <v>22000</v>
      </c>
      <c r="F412" s="89">
        <f>E412-L412</f>
        <v>22000</v>
      </c>
      <c r="G412" s="92"/>
      <c r="H412" s="92"/>
      <c r="I412" s="92"/>
      <c r="J412" s="92"/>
      <c r="K412" s="92"/>
      <c r="L412" s="92"/>
      <c r="M412" s="10"/>
    </row>
    <row r="413" spans="1:13" ht="12.75">
      <c r="A413" s="95" t="s">
        <v>190</v>
      </c>
      <c r="B413" s="95"/>
      <c r="C413" s="95"/>
      <c r="D413" s="96" t="s">
        <v>191</v>
      </c>
      <c r="E413" s="97">
        <f aca="true" t="shared" si="83" ref="E413:L413">SUBTOTAL(9,E414:E415)</f>
        <v>203480</v>
      </c>
      <c r="F413" s="97">
        <f t="shared" si="83"/>
        <v>203480</v>
      </c>
      <c r="G413" s="97">
        <f t="shared" si="83"/>
        <v>0</v>
      </c>
      <c r="H413" s="97">
        <f t="shared" si="83"/>
        <v>0</v>
      </c>
      <c r="I413" s="97">
        <f t="shared" si="83"/>
        <v>203480</v>
      </c>
      <c r="J413" s="97">
        <f t="shared" si="83"/>
        <v>0</v>
      </c>
      <c r="K413" s="97">
        <f t="shared" si="83"/>
        <v>0</v>
      </c>
      <c r="L413" s="97">
        <f t="shared" si="83"/>
        <v>0</v>
      </c>
      <c r="M413" s="10"/>
    </row>
    <row r="414" spans="1:13" ht="12.75">
      <c r="A414" s="238"/>
      <c r="B414" s="100" t="s">
        <v>192</v>
      </c>
      <c r="C414" s="100"/>
      <c r="D414" s="101" t="s">
        <v>193</v>
      </c>
      <c r="E414" s="102">
        <f aca="true" t="shared" si="84" ref="E414:L414">SUBTOTAL(9,E415)</f>
        <v>203480</v>
      </c>
      <c r="F414" s="102">
        <f t="shared" si="84"/>
        <v>203480</v>
      </c>
      <c r="G414" s="102">
        <f t="shared" si="84"/>
        <v>0</v>
      </c>
      <c r="H414" s="102">
        <f t="shared" si="84"/>
        <v>0</v>
      </c>
      <c r="I414" s="102">
        <f t="shared" si="84"/>
        <v>203480</v>
      </c>
      <c r="J414" s="102">
        <f t="shared" si="84"/>
        <v>0</v>
      </c>
      <c r="K414" s="102">
        <f t="shared" si="84"/>
        <v>0</v>
      </c>
      <c r="L414" s="102">
        <f t="shared" si="84"/>
        <v>0</v>
      </c>
      <c r="M414" s="10"/>
    </row>
    <row r="415" spans="1:13" ht="22.5">
      <c r="A415" s="240"/>
      <c r="B415" s="99"/>
      <c r="C415" s="99" t="s">
        <v>194</v>
      </c>
      <c r="D415" s="104" t="s">
        <v>195</v>
      </c>
      <c r="E415" s="89">
        <v>203480</v>
      </c>
      <c r="F415" s="89">
        <f>E415-L415</f>
        <v>203480</v>
      </c>
      <c r="G415" s="92"/>
      <c r="H415" s="92"/>
      <c r="I415" s="92">
        <f>E415</f>
        <v>203480</v>
      </c>
      <c r="J415" s="92"/>
      <c r="K415" s="92"/>
      <c r="L415" s="92"/>
      <c r="M415" s="10"/>
    </row>
    <row r="416" spans="1:13" ht="12.75">
      <c r="A416" s="95" t="s">
        <v>196</v>
      </c>
      <c r="B416" s="95"/>
      <c r="C416" s="95"/>
      <c r="D416" s="96" t="s">
        <v>197</v>
      </c>
      <c r="E416" s="97">
        <f aca="true" t="shared" si="85" ref="E416:L416">SUBTOTAL(9,E417:E435)</f>
        <v>269940</v>
      </c>
      <c r="F416" s="97">
        <f t="shared" si="85"/>
        <v>269940</v>
      </c>
      <c r="G416" s="97">
        <f t="shared" si="85"/>
        <v>121000</v>
      </c>
      <c r="H416" s="97">
        <f t="shared" si="85"/>
        <v>21840</v>
      </c>
      <c r="I416" s="97">
        <f t="shared" si="85"/>
        <v>35000</v>
      </c>
      <c r="J416" s="97">
        <f t="shared" si="85"/>
        <v>0</v>
      </c>
      <c r="K416" s="97">
        <f t="shared" si="85"/>
        <v>0</v>
      </c>
      <c r="L416" s="97">
        <f t="shared" si="85"/>
        <v>0</v>
      </c>
      <c r="M416" s="10"/>
    </row>
    <row r="417" spans="1:13" ht="12.75">
      <c r="A417" s="238"/>
      <c r="B417" s="100" t="s">
        <v>198</v>
      </c>
      <c r="C417" s="100"/>
      <c r="D417" s="101" t="s">
        <v>199</v>
      </c>
      <c r="E417" s="102">
        <f aca="true" t="shared" si="86" ref="E417:L417">SUBTOTAL(9,E418:E433)</f>
        <v>234940</v>
      </c>
      <c r="F417" s="102">
        <f t="shared" si="86"/>
        <v>234940</v>
      </c>
      <c r="G417" s="102">
        <f t="shared" si="86"/>
        <v>121000</v>
      </c>
      <c r="H417" s="102">
        <f t="shared" si="86"/>
        <v>21840</v>
      </c>
      <c r="I417" s="102">
        <f t="shared" si="86"/>
        <v>0</v>
      </c>
      <c r="J417" s="102">
        <f t="shared" si="86"/>
        <v>0</v>
      </c>
      <c r="K417" s="102">
        <f t="shared" si="86"/>
        <v>0</v>
      </c>
      <c r="L417" s="102">
        <f t="shared" si="86"/>
        <v>0</v>
      </c>
      <c r="M417" s="10"/>
    </row>
    <row r="418" spans="1:13" ht="12.75">
      <c r="A418" s="239"/>
      <c r="B418" s="238"/>
      <c r="C418" s="99" t="s">
        <v>76</v>
      </c>
      <c r="D418" s="104" t="s">
        <v>77</v>
      </c>
      <c r="E418" s="89">
        <v>2600</v>
      </c>
      <c r="F418" s="89">
        <f aca="true" t="shared" si="87" ref="F418:F433">E418-L418</f>
        <v>2600</v>
      </c>
      <c r="G418" s="92"/>
      <c r="H418" s="92"/>
      <c r="I418" s="92"/>
      <c r="J418" s="92"/>
      <c r="K418" s="92"/>
      <c r="L418" s="92"/>
      <c r="M418" s="10"/>
    </row>
    <row r="419" spans="1:13" ht="12.75">
      <c r="A419" s="239"/>
      <c r="B419" s="239"/>
      <c r="C419" s="99" t="s">
        <v>58</v>
      </c>
      <c r="D419" s="104" t="s">
        <v>59</v>
      </c>
      <c r="E419" s="89">
        <v>99000</v>
      </c>
      <c r="F419" s="89">
        <f t="shared" si="87"/>
        <v>99000</v>
      </c>
      <c r="G419" s="92">
        <f>E419</f>
        <v>99000</v>
      </c>
      <c r="H419" s="92"/>
      <c r="I419" s="92"/>
      <c r="J419" s="92"/>
      <c r="K419" s="92"/>
      <c r="L419" s="92"/>
      <c r="M419" s="10"/>
    </row>
    <row r="420" spans="1:13" ht="12.75">
      <c r="A420" s="239"/>
      <c r="B420" s="239"/>
      <c r="C420" s="99" t="s">
        <v>60</v>
      </c>
      <c r="D420" s="104" t="s">
        <v>61</v>
      </c>
      <c r="E420" s="89">
        <v>7000</v>
      </c>
      <c r="F420" s="89">
        <f t="shared" si="87"/>
        <v>7000</v>
      </c>
      <c r="G420" s="92">
        <f>E420</f>
        <v>7000</v>
      </c>
      <c r="H420" s="92"/>
      <c r="I420" s="92"/>
      <c r="J420" s="92"/>
      <c r="K420" s="92"/>
      <c r="L420" s="92"/>
      <c r="M420" s="10"/>
    </row>
    <row r="421" spans="1:13" ht="12.75">
      <c r="A421" s="239"/>
      <c r="B421" s="239"/>
      <c r="C421" s="99" t="s">
        <v>16</v>
      </c>
      <c r="D421" s="104" t="s">
        <v>17</v>
      </c>
      <c r="E421" s="89">
        <v>19200</v>
      </c>
      <c r="F421" s="89">
        <f t="shared" si="87"/>
        <v>19200</v>
      </c>
      <c r="G421" s="92"/>
      <c r="H421" s="92">
        <f>E421</f>
        <v>19200</v>
      </c>
      <c r="I421" s="92"/>
      <c r="J421" s="92"/>
      <c r="K421" s="92"/>
      <c r="L421" s="92"/>
      <c r="M421" s="10"/>
    </row>
    <row r="422" spans="1:13" ht="12.75">
      <c r="A422" s="239"/>
      <c r="B422" s="239"/>
      <c r="C422" s="99" t="s">
        <v>18</v>
      </c>
      <c r="D422" s="104" t="s">
        <v>19</v>
      </c>
      <c r="E422" s="89">
        <v>2640</v>
      </c>
      <c r="F422" s="89">
        <f t="shared" si="87"/>
        <v>2640</v>
      </c>
      <c r="G422" s="92"/>
      <c r="H422" s="92">
        <f>E422</f>
        <v>2640</v>
      </c>
      <c r="I422" s="92"/>
      <c r="J422" s="92"/>
      <c r="K422" s="92"/>
      <c r="L422" s="92"/>
      <c r="M422" s="10"/>
    </row>
    <row r="423" spans="1:13" ht="12.75">
      <c r="A423" s="239"/>
      <c r="B423" s="239"/>
      <c r="C423" s="99" t="s">
        <v>20</v>
      </c>
      <c r="D423" s="104" t="s">
        <v>21</v>
      </c>
      <c r="E423" s="89">
        <v>15000</v>
      </c>
      <c r="F423" s="89">
        <f t="shared" si="87"/>
        <v>15000</v>
      </c>
      <c r="G423" s="92">
        <f>E423</f>
        <v>15000</v>
      </c>
      <c r="H423" s="92"/>
      <c r="I423" s="92"/>
      <c r="J423" s="92"/>
      <c r="K423" s="92"/>
      <c r="L423" s="92"/>
      <c r="M423" s="10"/>
    </row>
    <row r="424" spans="1:13" ht="12.75">
      <c r="A424" s="239"/>
      <c r="B424" s="239"/>
      <c r="C424" s="99" t="s">
        <v>22</v>
      </c>
      <c r="D424" s="104" t="s">
        <v>23</v>
      </c>
      <c r="E424" s="89">
        <v>58800</v>
      </c>
      <c r="F424" s="89">
        <f t="shared" si="87"/>
        <v>58800</v>
      </c>
      <c r="G424" s="92"/>
      <c r="H424" s="92"/>
      <c r="I424" s="92"/>
      <c r="J424" s="92"/>
      <c r="K424" s="92"/>
      <c r="L424" s="92"/>
      <c r="M424" s="10"/>
    </row>
    <row r="425" spans="1:13" ht="12.75">
      <c r="A425" s="239"/>
      <c r="B425" s="239"/>
      <c r="C425" s="99" t="s">
        <v>24</v>
      </c>
      <c r="D425" s="104" t="s">
        <v>25</v>
      </c>
      <c r="E425" s="89">
        <v>800</v>
      </c>
      <c r="F425" s="89">
        <f t="shared" si="87"/>
        <v>800</v>
      </c>
      <c r="G425" s="92"/>
      <c r="H425" s="92"/>
      <c r="I425" s="92"/>
      <c r="J425" s="92"/>
      <c r="K425" s="92"/>
      <c r="L425" s="92"/>
      <c r="M425" s="10"/>
    </row>
    <row r="426" spans="1:13" ht="12.75">
      <c r="A426" s="239"/>
      <c r="B426" s="239"/>
      <c r="C426" s="99" t="s">
        <v>26</v>
      </c>
      <c r="D426" s="104" t="s">
        <v>27</v>
      </c>
      <c r="E426" s="89">
        <v>1500</v>
      </c>
      <c r="F426" s="89">
        <f t="shared" si="87"/>
        <v>1500</v>
      </c>
      <c r="G426" s="92"/>
      <c r="H426" s="92"/>
      <c r="I426" s="92"/>
      <c r="J426" s="92"/>
      <c r="K426" s="92"/>
      <c r="L426" s="92"/>
      <c r="M426" s="10"/>
    </row>
    <row r="427" spans="1:13" ht="12.75">
      <c r="A427" s="239"/>
      <c r="B427" s="239"/>
      <c r="C427" s="99" t="s">
        <v>80</v>
      </c>
      <c r="D427" s="104" t="s">
        <v>81</v>
      </c>
      <c r="E427" s="89">
        <v>300</v>
      </c>
      <c r="F427" s="89">
        <f t="shared" si="87"/>
        <v>300</v>
      </c>
      <c r="G427" s="92"/>
      <c r="H427" s="92"/>
      <c r="I427" s="92"/>
      <c r="J427" s="92"/>
      <c r="K427" s="92"/>
      <c r="L427" s="92"/>
      <c r="M427" s="10"/>
    </row>
    <row r="428" spans="1:13" ht="12.75">
      <c r="A428" s="239"/>
      <c r="B428" s="239"/>
      <c r="C428" s="99" t="s">
        <v>28</v>
      </c>
      <c r="D428" s="104" t="s">
        <v>29</v>
      </c>
      <c r="E428" s="89">
        <v>15000</v>
      </c>
      <c r="F428" s="89">
        <f t="shared" si="87"/>
        <v>15000</v>
      </c>
      <c r="G428" s="92"/>
      <c r="H428" s="92"/>
      <c r="I428" s="92"/>
      <c r="J428" s="92"/>
      <c r="K428" s="92"/>
      <c r="L428" s="92"/>
      <c r="M428" s="10"/>
    </row>
    <row r="429" spans="1:13" ht="22.5">
      <c r="A429" s="239"/>
      <c r="B429" s="239"/>
      <c r="C429" s="99" t="s">
        <v>30</v>
      </c>
      <c r="D429" s="104" t="s">
        <v>206</v>
      </c>
      <c r="E429" s="89">
        <v>800</v>
      </c>
      <c r="F429" s="89">
        <f t="shared" si="87"/>
        <v>800</v>
      </c>
      <c r="G429" s="92"/>
      <c r="H429" s="92"/>
      <c r="I429" s="92"/>
      <c r="J429" s="92"/>
      <c r="K429" s="92"/>
      <c r="L429" s="92"/>
      <c r="M429" s="10"/>
    </row>
    <row r="430" spans="1:13" ht="12.75">
      <c r="A430" s="239"/>
      <c r="B430" s="239"/>
      <c r="C430" s="99" t="s">
        <v>70</v>
      </c>
      <c r="D430" s="104" t="s">
        <v>71</v>
      </c>
      <c r="E430" s="89">
        <v>7000</v>
      </c>
      <c r="F430" s="89">
        <f t="shared" si="87"/>
        <v>7000</v>
      </c>
      <c r="G430" s="92"/>
      <c r="H430" s="92"/>
      <c r="I430" s="92"/>
      <c r="J430" s="92"/>
      <c r="K430" s="92"/>
      <c r="L430" s="92"/>
      <c r="M430" s="10"/>
    </row>
    <row r="431" spans="1:13" ht="12.75">
      <c r="A431" s="239"/>
      <c r="B431" s="239"/>
      <c r="C431" s="99" t="s">
        <v>32</v>
      </c>
      <c r="D431" s="104" t="s">
        <v>33</v>
      </c>
      <c r="E431" s="89">
        <v>1300</v>
      </c>
      <c r="F431" s="89">
        <f t="shared" si="87"/>
        <v>1300</v>
      </c>
      <c r="G431" s="92"/>
      <c r="H431" s="92"/>
      <c r="I431" s="92"/>
      <c r="J431" s="92"/>
      <c r="K431" s="92"/>
      <c r="L431" s="92"/>
      <c r="M431" s="10"/>
    </row>
    <row r="432" spans="1:13" ht="12.75">
      <c r="A432" s="239"/>
      <c r="B432" s="239"/>
      <c r="C432" s="99" t="s">
        <v>62</v>
      </c>
      <c r="D432" s="104" t="s">
        <v>63</v>
      </c>
      <c r="E432" s="89">
        <v>3500</v>
      </c>
      <c r="F432" s="89">
        <f t="shared" si="87"/>
        <v>3500</v>
      </c>
      <c r="G432" s="92"/>
      <c r="H432" s="92"/>
      <c r="I432" s="92"/>
      <c r="J432" s="92"/>
      <c r="K432" s="92"/>
      <c r="L432" s="92"/>
      <c r="M432" s="10"/>
    </row>
    <row r="433" spans="1:13" ht="22.5">
      <c r="A433" s="239"/>
      <c r="B433" s="240"/>
      <c r="C433" s="99" t="s">
        <v>72</v>
      </c>
      <c r="D433" s="104" t="s">
        <v>73</v>
      </c>
      <c r="E433" s="89">
        <v>500</v>
      </c>
      <c r="F433" s="89">
        <f t="shared" si="87"/>
        <v>500</v>
      </c>
      <c r="G433" s="92"/>
      <c r="H433" s="92"/>
      <c r="I433" s="92"/>
      <c r="J433" s="92"/>
      <c r="K433" s="92"/>
      <c r="L433" s="92"/>
      <c r="M433" s="10"/>
    </row>
    <row r="434" spans="1:13" ht="12.75">
      <c r="A434" s="239"/>
      <c r="B434" s="100" t="s">
        <v>200</v>
      </c>
      <c r="C434" s="100"/>
      <c r="D434" s="101" t="s">
        <v>93</v>
      </c>
      <c r="E434" s="102">
        <f aca="true" t="shared" si="88" ref="E434:L434">SUBTOTAL(9,E435)</f>
        <v>35000</v>
      </c>
      <c r="F434" s="102">
        <f t="shared" si="88"/>
        <v>35000</v>
      </c>
      <c r="G434" s="102">
        <f t="shared" si="88"/>
        <v>0</v>
      </c>
      <c r="H434" s="102">
        <f t="shared" si="88"/>
        <v>0</v>
      </c>
      <c r="I434" s="102">
        <f t="shared" si="88"/>
        <v>35000</v>
      </c>
      <c r="J434" s="102">
        <f t="shared" si="88"/>
        <v>0</v>
      </c>
      <c r="K434" s="102">
        <f t="shared" si="88"/>
        <v>0</v>
      </c>
      <c r="L434" s="102">
        <f t="shared" si="88"/>
        <v>0</v>
      </c>
      <c r="M434" s="10"/>
    </row>
    <row r="435" spans="1:13" ht="33.75">
      <c r="A435" s="240"/>
      <c r="B435" s="99"/>
      <c r="C435" s="99" t="s">
        <v>201</v>
      </c>
      <c r="D435" s="104" t="s">
        <v>202</v>
      </c>
      <c r="E435" s="89">
        <v>35000</v>
      </c>
      <c r="F435" s="89">
        <f>E435-L435</f>
        <v>35000</v>
      </c>
      <c r="G435" s="92"/>
      <c r="H435" s="92"/>
      <c r="I435" s="92">
        <f>E435</f>
        <v>35000</v>
      </c>
      <c r="J435" s="92"/>
      <c r="K435" s="92"/>
      <c r="L435" s="92"/>
      <c r="M435" s="10"/>
    </row>
    <row r="436" spans="1:12" ht="12.75" customHeight="1">
      <c r="A436" s="273" t="s">
        <v>562</v>
      </c>
      <c r="B436" s="274"/>
      <c r="C436" s="274"/>
      <c r="D436" s="275"/>
      <c r="E436" s="12">
        <f aca="true" t="shared" si="89" ref="E436:L436">SUBTOTAL(9,E6:E435)</f>
        <v>28082385</v>
      </c>
      <c r="F436" s="12">
        <f t="shared" si="89"/>
        <v>19690404</v>
      </c>
      <c r="G436" s="12">
        <f t="shared" si="89"/>
        <v>8335343</v>
      </c>
      <c r="H436" s="12">
        <f t="shared" si="89"/>
        <v>1664037</v>
      </c>
      <c r="I436" s="12">
        <f t="shared" si="89"/>
        <v>613480</v>
      </c>
      <c r="J436" s="12">
        <f t="shared" si="89"/>
        <v>198782</v>
      </c>
      <c r="K436" s="12">
        <f t="shared" si="89"/>
        <v>0</v>
      </c>
      <c r="L436" s="12">
        <f t="shared" si="89"/>
        <v>8391981</v>
      </c>
    </row>
    <row r="437" ht="12.75">
      <c r="F437" s="11"/>
    </row>
    <row r="438" ht="12.75">
      <c r="E438" s="11"/>
    </row>
    <row r="439" ht="12.75">
      <c r="F439" s="11"/>
    </row>
    <row r="441" spans="3:6" ht="12.75">
      <c r="C441" s="8"/>
      <c r="E441" s="7"/>
      <c r="F441" s="11"/>
    </row>
    <row r="442" spans="5:8" ht="12.75">
      <c r="E442" s="7"/>
      <c r="H442" s="11"/>
    </row>
    <row r="443" spans="5:7" ht="12.75">
      <c r="E443" s="7"/>
      <c r="G443" s="11"/>
    </row>
    <row r="444" ht="12.75">
      <c r="E444" s="7"/>
    </row>
    <row r="445" ht="12.75">
      <c r="E445" s="7"/>
    </row>
    <row r="446" ht="12.75">
      <c r="E446" s="7"/>
    </row>
    <row r="447" ht="12.75">
      <c r="E447" s="7"/>
    </row>
    <row r="448" ht="12.75">
      <c r="E448" s="7"/>
    </row>
    <row r="449" ht="12.75">
      <c r="E449" s="7"/>
    </row>
    <row r="450" ht="12.75">
      <c r="E450" s="7"/>
    </row>
    <row r="451" ht="12.75">
      <c r="E451" s="7"/>
    </row>
    <row r="452" ht="12.75">
      <c r="E452" s="7"/>
    </row>
    <row r="453" ht="12.75">
      <c r="E453" s="7"/>
    </row>
    <row r="454" ht="12.75">
      <c r="E454" s="7"/>
    </row>
    <row r="455" ht="12.75">
      <c r="E455" s="7"/>
    </row>
    <row r="456" ht="12.75">
      <c r="E456" s="7"/>
    </row>
    <row r="457" ht="12.75">
      <c r="E457" s="7"/>
    </row>
    <row r="458" ht="12.75">
      <c r="E458" s="7"/>
    </row>
    <row r="459" ht="12.75">
      <c r="E459" s="7"/>
    </row>
    <row r="460" ht="12.75">
      <c r="E460" s="7"/>
    </row>
    <row r="461" ht="12.75">
      <c r="E461" s="7"/>
    </row>
    <row r="462" ht="12.75">
      <c r="E462" s="7"/>
    </row>
    <row r="463" ht="12.75">
      <c r="E463" s="7"/>
    </row>
    <row r="464" ht="12.75">
      <c r="E464" s="7"/>
    </row>
    <row r="465" ht="12.75">
      <c r="E465" s="7"/>
    </row>
    <row r="466" ht="12.75">
      <c r="E466" s="7"/>
    </row>
    <row r="467" ht="12.75">
      <c r="E467" s="7"/>
    </row>
    <row r="468" ht="12.75">
      <c r="E468" s="7"/>
    </row>
    <row r="469" ht="12.75">
      <c r="E469" s="7"/>
    </row>
    <row r="470" ht="12.75">
      <c r="E470" s="7"/>
    </row>
    <row r="471" ht="12.75">
      <c r="E471" s="7"/>
    </row>
    <row r="472" ht="12.75">
      <c r="E472" s="7"/>
    </row>
    <row r="473" ht="12.75">
      <c r="E473" s="7"/>
    </row>
    <row r="474" ht="12.75">
      <c r="E474" s="7"/>
    </row>
    <row r="475" ht="12.75">
      <c r="E475" s="7"/>
    </row>
    <row r="476" ht="12.75">
      <c r="E476" s="7"/>
    </row>
    <row r="477" ht="12.75">
      <c r="E477" s="7"/>
    </row>
    <row r="478" ht="12.75">
      <c r="E478" s="7"/>
    </row>
    <row r="479" ht="12.75">
      <c r="E479" s="7"/>
    </row>
    <row r="480" ht="12.75">
      <c r="E480" s="7"/>
    </row>
    <row r="481" ht="12.75">
      <c r="E481" s="7"/>
    </row>
    <row r="482" ht="12.75">
      <c r="E482" s="7"/>
    </row>
    <row r="483" ht="12.75">
      <c r="E483" s="11"/>
    </row>
  </sheetData>
  <mergeCells count="11">
    <mergeCell ref="A1:L1"/>
    <mergeCell ref="A2:A4"/>
    <mergeCell ref="B2:B4"/>
    <mergeCell ref="C2:C4"/>
    <mergeCell ref="D2:D4"/>
    <mergeCell ref="E2:E4"/>
    <mergeCell ref="F2:L2"/>
    <mergeCell ref="F3:F4"/>
    <mergeCell ref="A436:D436"/>
    <mergeCell ref="G3:K3"/>
    <mergeCell ref="L3:L4"/>
  </mergeCells>
  <printOptions horizontalCentered="1"/>
  <pageMargins left="0.7874015748031497" right="0.7874015748031497" top="0.984251968503937" bottom="0.7874015748031497" header="0.3937007874015748" footer="0.5118110236220472"/>
  <pageSetup fitToHeight="12" fitToWidth="1" horizontalDpi="600" verticalDpi="600" orientation="landscape" paperSize="9" scale="81" r:id="rId1"/>
  <headerFooter alignWithMargins="0">
    <oddHeader>&amp;RZałącznik nr 2
do Uchwały Nr XIV/105/2007
RadyGminy Jedlnia Letnisko
z dnia 18.12. 2007 roku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P125"/>
  <sheetViews>
    <sheetView zoomScale="75" zoomScaleNormal="75" workbookViewId="0" topLeftCell="A1">
      <selection activeCell="J20" sqref="J20"/>
    </sheetView>
  </sheetViews>
  <sheetFormatPr defaultColWidth="9.33203125" defaultRowHeight="12.75"/>
  <cols>
    <col min="1" max="1" width="10.83203125" style="27" bestFit="1" customWidth="1"/>
    <col min="2" max="3" width="10.66015625" style="27" customWidth="1"/>
    <col min="4" max="4" width="9.5" style="27" customWidth="1"/>
    <col min="5" max="5" width="10.83203125" style="27" customWidth="1"/>
    <col min="6" max="6" width="10.33203125" style="27" customWidth="1"/>
    <col min="7" max="7" width="14.16015625" style="27" customWidth="1"/>
    <col min="8" max="8" width="17.66015625" style="27" customWidth="1"/>
    <col min="9" max="9" width="19.83203125" style="27" customWidth="1"/>
    <col min="10" max="10" width="15.5" style="27" customWidth="1"/>
    <col min="11" max="11" width="13.83203125" style="27" customWidth="1"/>
    <col min="12" max="12" width="14.66015625" style="27" customWidth="1"/>
    <col min="13" max="13" width="12.16015625" style="27" hidden="1" customWidth="1"/>
    <col min="14" max="14" width="13" style="27" customWidth="1"/>
    <col min="15" max="16384" width="10.66015625" style="27" customWidth="1"/>
  </cols>
  <sheetData>
    <row r="1" spans="1:14" ht="13.5" thickBot="1">
      <c r="A1" s="287" t="s">
        <v>422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</row>
    <row r="2" spans="1:14" ht="17.25" customHeight="1" thickBot="1">
      <c r="A2" s="290" t="s">
        <v>423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 ht="12.75">
      <c r="A3" s="300" t="s">
        <v>424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2"/>
    </row>
    <row r="4" spans="1:14" ht="17.25" customHeight="1" thickBot="1">
      <c r="A4" s="303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5"/>
    </row>
    <row r="5" spans="1:14" ht="38.25">
      <c r="A5" s="293" t="s">
        <v>425</v>
      </c>
      <c r="B5" s="295" t="s">
        <v>426</v>
      </c>
      <c r="C5" s="295"/>
      <c r="D5" s="295"/>
      <c r="E5" s="295" t="s">
        <v>427</v>
      </c>
      <c r="F5" s="295"/>
      <c r="G5" s="282" t="s">
        <v>428</v>
      </c>
      <c r="H5" s="295" t="s">
        <v>429</v>
      </c>
      <c r="I5" s="298" t="s">
        <v>430</v>
      </c>
      <c r="J5" s="297" t="s">
        <v>431</v>
      </c>
      <c r="K5" s="295"/>
      <c r="L5" s="295"/>
      <c r="M5" s="295"/>
      <c r="N5" s="147" t="s">
        <v>432</v>
      </c>
    </row>
    <row r="6" spans="1:14" ht="13.5" thickBot="1">
      <c r="A6" s="294"/>
      <c r="B6" s="296"/>
      <c r="C6" s="296"/>
      <c r="D6" s="296"/>
      <c r="E6" s="148" t="s">
        <v>433</v>
      </c>
      <c r="F6" s="148" t="s">
        <v>434</v>
      </c>
      <c r="G6" s="283"/>
      <c r="H6" s="296"/>
      <c r="I6" s="299"/>
      <c r="J6" s="149" t="s">
        <v>435</v>
      </c>
      <c r="K6" s="148" t="s">
        <v>436</v>
      </c>
      <c r="L6" s="148" t="s">
        <v>437</v>
      </c>
      <c r="M6" s="148">
        <v>2010</v>
      </c>
      <c r="N6" s="150"/>
    </row>
    <row r="7" spans="1:14" ht="11.25" customHeight="1">
      <c r="A7" s="151" t="s">
        <v>390</v>
      </c>
      <c r="B7" s="284" t="s">
        <v>391</v>
      </c>
      <c r="C7" s="284"/>
      <c r="D7" s="284"/>
      <c r="E7" s="151" t="s">
        <v>438</v>
      </c>
      <c r="F7" s="151" t="s">
        <v>439</v>
      </c>
      <c r="G7" s="151" t="s">
        <v>440</v>
      </c>
      <c r="H7" s="151" t="s">
        <v>441</v>
      </c>
      <c r="I7" s="152" t="s">
        <v>442</v>
      </c>
      <c r="J7" s="153" t="s">
        <v>443</v>
      </c>
      <c r="K7" s="151" t="s">
        <v>444</v>
      </c>
      <c r="L7" s="151" t="s">
        <v>445</v>
      </c>
      <c r="M7" s="151" t="s">
        <v>446</v>
      </c>
      <c r="N7" s="151" t="s">
        <v>447</v>
      </c>
    </row>
    <row r="8" spans="1:14" ht="12.75">
      <c r="A8" s="285" t="s">
        <v>448</v>
      </c>
      <c r="B8" s="286"/>
      <c r="C8" s="286"/>
      <c r="D8" s="286"/>
      <c r="E8" s="286"/>
      <c r="F8" s="286"/>
      <c r="G8" s="286"/>
      <c r="H8" s="286"/>
      <c r="I8" s="154"/>
      <c r="J8" s="154"/>
      <c r="K8" s="154"/>
      <c r="L8" s="154"/>
      <c r="M8" s="154"/>
      <c r="N8" s="155"/>
    </row>
    <row r="9" spans="1:14" ht="12.75">
      <c r="A9" s="279">
        <v>1</v>
      </c>
      <c r="B9" s="280" t="s">
        <v>359</v>
      </c>
      <c r="C9" s="280"/>
      <c r="D9" s="280"/>
      <c r="E9" s="279">
        <v>2005</v>
      </c>
      <c r="F9" s="279">
        <v>2013</v>
      </c>
      <c r="G9" s="277">
        <f>+I9</f>
        <v>17505000</v>
      </c>
      <c r="H9" s="156" t="s">
        <v>449</v>
      </c>
      <c r="I9" s="157">
        <f aca="true" t="shared" si="0" ref="I9:N9">SUM(I10:I15)</f>
        <v>17505000</v>
      </c>
      <c r="J9" s="158">
        <f t="shared" si="0"/>
        <v>167000</v>
      </c>
      <c r="K9" s="159">
        <f t="shared" si="0"/>
        <v>3143460</v>
      </c>
      <c r="L9" s="159">
        <f t="shared" si="0"/>
        <v>3467600</v>
      </c>
      <c r="M9" s="159">
        <f t="shared" si="0"/>
        <v>0</v>
      </c>
      <c r="N9" s="159">
        <f t="shared" si="0"/>
        <v>10726940</v>
      </c>
    </row>
    <row r="10" spans="1:14" ht="12.75">
      <c r="A10" s="279"/>
      <c r="B10" s="280"/>
      <c r="C10" s="280"/>
      <c r="D10" s="280"/>
      <c r="E10" s="279"/>
      <c r="F10" s="279"/>
      <c r="G10" s="254"/>
      <c r="H10" s="160" t="s">
        <v>450</v>
      </c>
      <c r="I10" s="161">
        <f aca="true" t="shared" si="1" ref="I10:I15">SUM(J10:N10)</f>
        <v>3220700</v>
      </c>
      <c r="J10" s="162"/>
      <c r="K10" s="163"/>
      <c r="L10" s="163">
        <v>724140</v>
      </c>
      <c r="M10" s="163"/>
      <c r="N10" s="164">
        <v>2496560</v>
      </c>
    </row>
    <row r="11" spans="1:14" ht="12.75">
      <c r="A11" s="279"/>
      <c r="B11" s="280"/>
      <c r="C11" s="280"/>
      <c r="D11" s="280"/>
      <c r="E11" s="279"/>
      <c r="F11" s="279"/>
      <c r="G11" s="254"/>
      <c r="H11" s="165" t="s">
        <v>451</v>
      </c>
      <c r="I11" s="166">
        <f t="shared" si="1"/>
        <v>0</v>
      </c>
      <c r="J11" s="167"/>
      <c r="K11" s="168"/>
      <c r="L11" s="168"/>
      <c r="M11" s="168"/>
      <c r="N11" s="169"/>
    </row>
    <row r="12" spans="1:14" ht="12.75">
      <c r="A12" s="279"/>
      <c r="B12" s="280"/>
      <c r="C12" s="280"/>
      <c r="D12" s="280"/>
      <c r="E12" s="279"/>
      <c r="F12" s="279"/>
      <c r="G12" s="254"/>
      <c r="H12" s="165" t="s">
        <v>331</v>
      </c>
      <c r="I12" s="166">
        <f t="shared" si="1"/>
        <v>567000</v>
      </c>
      <c r="J12" s="167">
        <v>167000</v>
      </c>
      <c r="K12" s="168">
        <v>400000</v>
      </c>
      <c r="L12" s="168"/>
      <c r="M12" s="168"/>
      <c r="N12" s="169"/>
    </row>
    <row r="13" spans="1:14" ht="12.75">
      <c r="A13" s="279"/>
      <c r="B13" s="280"/>
      <c r="C13" s="280"/>
      <c r="D13" s="280"/>
      <c r="E13" s="279"/>
      <c r="F13" s="279"/>
      <c r="G13" s="254"/>
      <c r="H13" s="165" t="s">
        <v>409</v>
      </c>
      <c r="I13" s="166">
        <f t="shared" si="1"/>
        <v>0</v>
      </c>
      <c r="J13" s="167"/>
      <c r="K13" s="168"/>
      <c r="L13" s="168"/>
      <c r="M13" s="168"/>
      <c r="N13" s="169"/>
    </row>
    <row r="14" spans="1:14" ht="12.75">
      <c r="A14" s="279"/>
      <c r="B14" s="280"/>
      <c r="C14" s="280"/>
      <c r="D14" s="280"/>
      <c r="E14" s="279"/>
      <c r="F14" s="279"/>
      <c r="G14" s="254"/>
      <c r="H14" s="165" t="s">
        <v>452</v>
      </c>
      <c r="I14" s="166">
        <f t="shared" si="1"/>
        <v>13717300</v>
      </c>
      <c r="J14" s="167"/>
      <c r="K14" s="168">
        <v>2743460</v>
      </c>
      <c r="L14" s="168">
        <v>2743460</v>
      </c>
      <c r="M14" s="168"/>
      <c r="N14" s="169">
        <v>8230380</v>
      </c>
    </row>
    <row r="15" spans="1:14" ht="12.75" hidden="1">
      <c r="A15" s="279"/>
      <c r="B15" s="280"/>
      <c r="C15" s="280"/>
      <c r="D15" s="280"/>
      <c r="E15" s="279"/>
      <c r="F15" s="279"/>
      <c r="G15" s="258"/>
      <c r="H15" s="170"/>
      <c r="I15" s="171">
        <f t="shared" si="1"/>
        <v>0</v>
      </c>
      <c r="J15" s="172"/>
      <c r="K15" s="173"/>
      <c r="L15" s="173"/>
      <c r="M15" s="173"/>
      <c r="N15" s="174"/>
    </row>
    <row r="16" spans="1:14" ht="12.75">
      <c r="A16" s="279">
        <v>2</v>
      </c>
      <c r="B16" s="280" t="s">
        <v>361</v>
      </c>
      <c r="C16" s="280"/>
      <c r="D16" s="280"/>
      <c r="E16" s="279">
        <v>2006</v>
      </c>
      <c r="F16" s="279">
        <v>2010</v>
      </c>
      <c r="G16" s="277">
        <f>121255+31067+I16</f>
        <v>8148773</v>
      </c>
      <c r="H16" s="156" t="s">
        <v>449</v>
      </c>
      <c r="I16" s="157">
        <f aca="true" t="shared" si="2" ref="I16:N16">SUM(I17:I22)</f>
        <v>7996451</v>
      </c>
      <c r="J16" s="158">
        <f t="shared" si="2"/>
        <v>130500</v>
      </c>
      <c r="K16" s="159">
        <f t="shared" si="2"/>
        <v>3941569</v>
      </c>
      <c r="L16" s="159">
        <f t="shared" si="2"/>
        <v>3924382</v>
      </c>
      <c r="M16" s="159">
        <f t="shared" si="2"/>
        <v>0</v>
      </c>
      <c r="N16" s="159">
        <f t="shared" si="2"/>
        <v>0</v>
      </c>
    </row>
    <row r="17" spans="1:14" ht="12.75">
      <c r="A17" s="279"/>
      <c r="B17" s="280"/>
      <c r="C17" s="280"/>
      <c r="D17" s="280"/>
      <c r="E17" s="279"/>
      <c r="F17" s="279"/>
      <c r="G17" s="254"/>
      <c r="H17" s="160" t="s">
        <v>450</v>
      </c>
      <c r="I17" s="175">
        <f aca="true" t="shared" si="3" ref="I17:I22">SUM(J17:N17)</f>
        <v>917187</v>
      </c>
      <c r="J17" s="176"/>
      <c r="K17" s="177">
        <v>17187</v>
      </c>
      <c r="L17" s="177">
        <v>900000</v>
      </c>
      <c r="M17" s="177"/>
      <c r="N17" s="178"/>
    </row>
    <row r="18" spans="1:14" ht="12.75">
      <c r="A18" s="279"/>
      <c r="B18" s="280"/>
      <c r="C18" s="280"/>
      <c r="D18" s="280"/>
      <c r="E18" s="279"/>
      <c r="F18" s="279"/>
      <c r="G18" s="254"/>
      <c r="H18" s="165" t="s">
        <v>451</v>
      </c>
      <c r="I18" s="166">
        <f t="shared" si="3"/>
        <v>0</v>
      </c>
      <c r="J18" s="167"/>
      <c r="K18" s="168"/>
      <c r="L18" s="168"/>
      <c r="M18" s="168"/>
      <c r="N18" s="179"/>
    </row>
    <row r="19" spans="1:14" ht="12.75">
      <c r="A19" s="279"/>
      <c r="B19" s="280"/>
      <c r="C19" s="280"/>
      <c r="D19" s="280"/>
      <c r="E19" s="279"/>
      <c r="F19" s="279"/>
      <c r="G19" s="254"/>
      <c r="H19" s="165" t="s">
        <v>331</v>
      </c>
      <c r="I19" s="166">
        <f t="shared" si="3"/>
        <v>1030500</v>
      </c>
      <c r="J19" s="167">
        <v>130500</v>
      </c>
      <c r="K19" s="168">
        <v>900000</v>
      </c>
      <c r="L19" s="168"/>
      <c r="M19" s="168"/>
      <c r="N19" s="179"/>
    </row>
    <row r="20" spans="1:14" ht="12.75">
      <c r="A20" s="279"/>
      <c r="B20" s="280"/>
      <c r="C20" s="280"/>
      <c r="D20" s="280"/>
      <c r="E20" s="279"/>
      <c r="F20" s="279"/>
      <c r="G20" s="254"/>
      <c r="H20" s="165" t="s">
        <v>409</v>
      </c>
      <c r="I20" s="166">
        <f t="shared" si="3"/>
        <v>0</v>
      </c>
      <c r="J20" s="167"/>
      <c r="K20" s="168"/>
      <c r="L20" s="168"/>
      <c r="M20" s="168"/>
      <c r="N20" s="179"/>
    </row>
    <row r="21" spans="1:14" ht="12.75">
      <c r="A21" s="279"/>
      <c r="B21" s="280"/>
      <c r="C21" s="280"/>
      <c r="D21" s="280"/>
      <c r="E21" s="279"/>
      <c r="F21" s="279"/>
      <c r="G21" s="254"/>
      <c r="H21" s="165" t="s">
        <v>452</v>
      </c>
      <c r="I21" s="166">
        <f t="shared" si="3"/>
        <v>6048764</v>
      </c>
      <c r="J21" s="167"/>
      <c r="K21" s="168">
        <v>3024382</v>
      </c>
      <c r="L21" s="168">
        <v>3024382</v>
      </c>
      <c r="M21" s="168"/>
      <c r="N21" s="179"/>
    </row>
    <row r="22" spans="1:14" ht="12.75" hidden="1">
      <c r="A22" s="279"/>
      <c r="B22" s="280"/>
      <c r="C22" s="280"/>
      <c r="D22" s="280"/>
      <c r="E22" s="279"/>
      <c r="F22" s="279"/>
      <c r="G22" s="258"/>
      <c r="H22" s="170"/>
      <c r="I22" s="171">
        <f t="shared" si="3"/>
        <v>0</v>
      </c>
      <c r="J22" s="172"/>
      <c r="K22" s="173"/>
      <c r="L22" s="173"/>
      <c r="M22" s="173"/>
      <c r="N22" s="174"/>
    </row>
    <row r="23" spans="1:14" ht="12.75">
      <c r="A23" s="279">
        <v>3</v>
      </c>
      <c r="B23" s="280" t="s">
        <v>453</v>
      </c>
      <c r="C23" s="280"/>
      <c r="D23" s="280"/>
      <c r="E23" s="279">
        <v>2007</v>
      </c>
      <c r="F23" s="279">
        <v>2009</v>
      </c>
      <c r="G23" s="277">
        <f>+I23</f>
        <v>160000</v>
      </c>
      <c r="H23" s="156" t="s">
        <v>449</v>
      </c>
      <c r="I23" s="157">
        <f aca="true" t="shared" si="4" ref="I23:N23">SUM(I24:I29)</f>
        <v>160000</v>
      </c>
      <c r="J23" s="158">
        <f t="shared" si="4"/>
        <v>120000</v>
      </c>
      <c r="K23" s="159">
        <f t="shared" si="4"/>
        <v>40000</v>
      </c>
      <c r="L23" s="159">
        <f t="shared" si="4"/>
        <v>0</v>
      </c>
      <c r="M23" s="159">
        <f t="shared" si="4"/>
        <v>0</v>
      </c>
      <c r="N23" s="159">
        <f t="shared" si="4"/>
        <v>0</v>
      </c>
    </row>
    <row r="24" spans="1:14" ht="12.75">
      <c r="A24" s="279"/>
      <c r="B24" s="280"/>
      <c r="C24" s="280"/>
      <c r="D24" s="280"/>
      <c r="E24" s="279"/>
      <c r="F24" s="279"/>
      <c r="G24" s="254"/>
      <c r="H24" s="160" t="s">
        <v>450</v>
      </c>
      <c r="I24" s="175">
        <f aca="true" t="shared" si="5" ref="I24:I29">SUM(J24:N24)</f>
        <v>40000</v>
      </c>
      <c r="J24" s="176"/>
      <c r="K24" s="177">
        <v>40000</v>
      </c>
      <c r="L24" s="177"/>
      <c r="M24" s="177"/>
      <c r="N24" s="178"/>
    </row>
    <row r="25" spans="1:14" ht="12.75">
      <c r="A25" s="279"/>
      <c r="B25" s="280"/>
      <c r="C25" s="280"/>
      <c r="D25" s="280"/>
      <c r="E25" s="279"/>
      <c r="F25" s="279"/>
      <c r="G25" s="254"/>
      <c r="H25" s="165" t="s">
        <v>451</v>
      </c>
      <c r="I25" s="166">
        <f t="shared" si="5"/>
        <v>0</v>
      </c>
      <c r="J25" s="167"/>
      <c r="K25" s="168"/>
      <c r="L25" s="168"/>
      <c r="M25" s="168"/>
      <c r="N25" s="179"/>
    </row>
    <row r="26" spans="1:14" ht="12.75">
      <c r="A26" s="279"/>
      <c r="B26" s="280"/>
      <c r="C26" s="280"/>
      <c r="D26" s="280"/>
      <c r="E26" s="279"/>
      <c r="F26" s="279"/>
      <c r="G26" s="254"/>
      <c r="H26" s="165" t="s">
        <v>331</v>
      </c>
      <c r="I26" s="166">
        <f t="shared" si="5"/>
        <v>120000</v>
      </c>
      <c r="J26" s="167">
        <v>120000</v>
      </c>
      <c r="K26" s="168"/>
      <c r="L26" s="168"/>
      <c r="M26" s="168"/>
      <c r="N26" s="179"/>
    </row>
    <row r="27" spans="1:14" ht="12.75">
      <c r="A27" s="279"/>
      <c r="B27" s="280"/>
      <c r="C27" s="280"/>
      <c r="D27" s="280"/>
      <c r="E27" s="279"/>
      <c r="F27" s="279"/>
      <c r="G27" s="254"/>
      <c r="H27" s="165" t="s">
        <v>409</v>
      </c>
      <c r="I27" s="166">
        <f t="shared" si="5"/>
        <v>0</v>
      </c>
      <c r="J27" s="167"/>
      <c r="K27" s="168"/>
      <c r="L27" s="168"/>
      <c r="M27" s="168"/>
      <c r="N27" s="179"/>
    </row>
    <row r="28" spans="1:14" ht="12.75">
      <c r="A28" s="279"/>
      <c r="B28" s="280"/>
      <c r="C28" s="280"/>
      <c r="D28" s="280"/>
      <c r="E28" s="279"/>
      <c r="F28" s="279"/>
      <c r="G28" s="254"/>
      <c r="H28" s="165" t="s">
        <v>452</v>
      </c>
      <c r="I28" s="166">
        <f t="shared" si="5"/>
        <v>0</v>
      </c>
      <c r="J28" s="167"/>
      <c r="K28" s="168"/>
      <c r="L28" s="168"/>
      <c r="M28" s="168"/>
      <c r="N28" s="179"/>
    </row>
    <row r="29" spans="1:14" ht="12.75" hidden="1">
      <c r="A29" s="279"/>
      <c r="B29" s="280"/>
      <c r="C29" s="280"/>
      <c r="D29" s="280"/>
      <c r="E29" s="279"/>
      <c r="F29" s="279"/>
      <c r="G29" s="258"/>
      <c r="H29" s="170"/>
      <c r="I29" s="171">
        <f t="shared" si="5"/>
        <v>0</v>
      </c>
      <c r="J29" s="172"/>
      <c r="K29" s="173"/>
      <c r="L29" s="173"/>
      <c r="M29" s="173"/>
      <c r="N29" s="174"/>
    </row>
    <row r="30" spans="1:14" ht="12.75">
      <c r="A30" s="252" t="s">
        <v>454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78"/>
    </row>
    <row r="31" spans="1:14" ht="12.75">
      <c r="A31" s="279">
        <v>4</v>
      </c>
      <c r="B31" s="280" t="s">
        <v>363</v>
      </c>
      <c r="C31" s="280"/>
      <c r="D31" s="280"/>
      <c r="E31" s="279">
        <v>2007</v>
      </c>
      <c r="F31" s="279">
        <v>2010</v>
      </c>
      <c r="G31" s="277">
        <f>+I31</f>
        <v>2485000</v>
      </c>
      <c r="H31" s="156" t="s">
        <v>449</v>
      </c>
      <c r="I31" s="157">
        <f aca="true" t="shared" si="6" ref="I31:N31">SUM(I32:I38)</f>
        <v>2485000</v>
      </c>
      <c r="J31" s="158">
        <f t="shared" si="6"/>
        <v>135000</v>
      </c>
      <c r="K31" s="159">
        <f t="shared" si="6"/>
        <v>1050000</v>
      </c>
      <c r="L31" s="159">
        <f t="shared" si="6"/>
        <v>1300000</v>
      </c>
      <c r="M31" s="159">
        <f t="shared" si="6"/>
        <v>0</v>
      </c>
      <c r="N31" s="159">
        <f t="shared" si="6"/>
        <v>0</v>
      </c>
    </row>
    <row r="32" spans="1:14" ht="12.75">
      <c r="A32" s="279"/>
      <c r="B32" s="280"/>
      <c r="C32" s="280"/>
      <c r="D32" s="280"/>
      <c r="E32" s="279"/>
      <c r="F32" s="279"/>
      <c r="G32" s="254"/>
      <c r="H32" s="160" t="s">
        <v>450</v>
      </c>
      <c r="I32" s="175">
        <f>SUM(J32:N32)</f>
        <v>455000</v>
      </c>
      <c r="J32" s="176">
        <v>5000</v>
      </c>
      <c r="K32" s="177"/>
      <c r="L32" s="177">
        <v>450000</v>
      </c>
      <c r="M32" s="177"/>
      <c r="N32" s="178"/>
    </row>
    <row r="33" spans="1:14" ht="12.75">
      <c r="A33" s="279"/>
      <c r="B33" s="280"/>
      <c r="C33" s="280"/>
      <c r="D33" s="280"/>
      <c r="E33" s="279"/>
      <c r="F33" s="279"/>
      <c r="G33" s="254"/>
      <c r="H33" s="165" t="s">
        <v>451</v>
      </c>
      <c r="I33" s="175"/>
      <c r="J33" s="176"/>
      <c r="K33" s="177"/>
      <c r="L33" s="177"/>
      <c r="M33" s="177"/>
      <c r="N33" s="178"/>
    </row>
    <row r="34" spans="1:14" ht="12" customHeight="1">
      <c r="A34" s="279"/>
      <c r="B34" s="280"/>
      <c r="C34" s="280"/>
      <c r="D34" s="280"/>
      <c r="E34" s="279"/>
      <c r="F34" s="279"/>
      <c r="G34" s="254"/>
      <c r="H34" s="165" t="s">
        <v>331</v>
      </c>
      <c r="I34" s="166">
        <f>SUM(J34:N34)</f>
        <v>330000</v>
      </c>
      <c r="J34" s="167">
        <v>130000</v>
      </c>
      <c r="K34" s="168">
        <v>200000</v>
      </c>
      <c r="L34" s="168"/>
      <c r="M34" s="168"/>
      <c r="N34" s="179"/>
    </row>
    <row r="35" spans="1:14" ht="12.75" customHeight="1">
      <c r="A35" s="279"/>
      <c r="B35" s="280"/>
      <c r="C35" s="280"/>
      <c r="D35" s="280"/>
      <c r="E35" s="279"/>
      <c r="F35" s="279"/>
      <c r="G35" s="254"/>
      <c r="H35" s="165" t="s">
        <v>409</v>
      </c>
      <c r="I35" s="166">
        <f>SUM(J35:N35)</f>
        <v>0</v>
      </c>
      <c r="J35" s="167"/>
      <c r="K35" s="168"/>
      <c r="L35" s="168"/>
      <c r="M35" s="168"/>
      <c r="N35" s="179"/>
    </row>
    <row r="36" spans="1:14" ht="12.75" customHeight="1">
      <c r="A36" s="279"/>
      <c r="B36" s="280"/>
      <c r="C36" s="280"/>
      <c r="D36" s="280"/>
      <c r="E36" s="279"/>
      <c r="F36" s="279"/>
      <c r="G36" s="254"/>
      <c r="H36" s="165" t="s">
        <v>452</v>
      </c>
      <c r="I36" s="166">
        <f>SUM(J36:N36)</f>
        <v>1700000</v>
      </c>
      <c r="J36" s="167"/>
      <c r="K36" s="168">
        <v>850000</v>
      </c>
      <c r="L36" s="168">
        <v>850000</v>
      </c>
      <c r="M36" s="168"/>
      <c r="N36" s="179"/>
    </row>
    <row r="37" spans="1:14" ht="12.75" customHeight="1" hidden="1">
      <c r="A37" s="279"/>
      <c r="B37" s="280"/>
      <c r="C37" s="280"/>
      <c r="D37" s="280"/>
      <c r="E37" s="279"/>
      <c r="F37" s="279"/>
      <c r="G37" s="254"/>
      <c r="H37" s="180"/>
      <c r="I37" s="166">
        <f>SUM(J37:N37)</f>
        <v>0</v>
      </c>
      <c r="J37" s="167"/>
      <c r="K37" s="168"/>
      <c r="L37" s="168"/>
      <c r="M37" s="168"/>
      <c r="N37" s="179"/>
    </row>
    <row r="38" spans="1:14" ht="12.75" customHeight="1" hidden="1">
      <c r="A38" s="279"/>
      <c r="B38" s="280"/>
      <c r="C38" s="280"/>
      <c r="D38" s="280"/>
      <c r="E38" s="279"/>
      <c r="F38" s="279"/>
      <c r="G38" s="258"/>
      <c r="H38" s="170"/>
      <c r="I38" s="171">
        <f>SUM(J38:N38)</f>
        <v>0</v>
      </c>
      <c r="J38" s="172"/>
      <c r="K38" s="173"/>
      <c r="L38" s="173"/>
      <c r="M38" s="173"/>
      <c r="N38" s="174"/>
    </row>
    <row r="39" spans="1:14" ht="12.75">
      <c r="A39" s="279">
        <v>5</v>
      </c>
      <c r="B39" s="280" t="s">
        <v>364</v>
      </c>
      <c r="C39" s="280"/>
      <c r="D39" s="280"/>
      <c r="E39" s="279">
        <v>2006</v>
      </c>
      <c r="F39" s="279">
        <v>2010</v>
      </c>
      <c r="G39" s="277">
        <f>I39</f>
        <v>1660000</v>
      </c>
      <c r="H39" s="156" t="s">
        <v>449</v>
      </c>
      <c r="I39" s="157">
        <f aca="true" t="shared" si="7" ref="I39:N39">SUM(I40:I45)</f>
        <v>1660000</v>
      </c>
      <c r="J39" s="158">
        <f t="shared" si="7"/>
        <v>130000</v>
      </c>
      <c r="K39" s="159">
        <f t="shared" si="7"/>
        <v>1400000</v>
      </c>
      <c r="L39" s="159">
        <f t="shared" si="7"/>
        <v>130000</v>
      </c>
      <c r="M39" s="159">
        <f t="shared" si="7"/>
        <v>0</v>
      </c>
      <c r="N39" s="159">
        <f t="shared" si="7"/>
        <v>0</v>
      </c>
    </row>
    <row r="40" spans="1:16" ht="12.75">
      <c r="A40" s="279"/>
      <c r="B40" s="280"/>
      <c r="C40" s="280"/>
      <c r="D40" s="280"/>
      <c r="E40" s="279"/>
      <c r="F40" s="279"/>
      <c r="G40" s="254"/>
      <c r="H40" s="160" t="s">
        <v>450</v>
      </c>
      <c r="I40" s="175">
        <f aca="true" t="shared" si="8" ref="I40:I45">SUM(J40:N40)</f>
        <v>130000</v>
      </c>
      <c r="J40" s="176"/>
      <c r="K40" s="177">
        <v>0</v>
      </c>
      <c r="L40" s="177">
        <v>130000</v>
      </c>
      <c r="M40" s="177"/>
      <c r="N40" s="178"/>
      <c r="P40" s="27">
        <v>289500</v>
      </c>
    </row>
    <row r="41" spans="1:16" ht="12.75">
      <c r="A41" s="279"/>
      <c r="B41" s="280"/>
      <c r="C41" s="280"/>
      <c r="D41" s="280"/>
      <c r="E41" s="279"/>
      <c r="F41" s="279"/>
      <c r="G41" s="254"/>
      <c r="H41" s="165" t="s">
        <v>451</v>
      </c>
      <c r="I41" s="166">
        <f t="shared" si="8"/>
        <v>0</v>
      </c>
      <c r="J41" s="167"/>
      <c r="K41" s="168"/>
      <c r="L41" s="168"/>
      <c r="M41" s="168"/>
      <c r="N41" s="179"/>
      <c r="P41" s="27">
        <v>210000</v>
      </c>
    </row>
    <row r="42" spans="1:16" ht="12.75">
      <c r="A42" s="279"/>
      <c r="B42" s="280"/>
      <c r="C42" s="280"/>
      <c r="D42" s="280"/>
      <c r="E42" s="279"/>
      <c r="F42" s="279"/>
      <c r="G42" s="254"/>
      <c r="H42" s="165" t="s">
        <v>331</v>
      </c>
      <c r="I42" s="166">
        <f t="shared" si="8"/>
        <v>340000</v>
      </c>
      <c r="J42" s="167">
        <v>130000</v>
      </c>
      <c r="K42" s="168">
        <v>210000</v>
      </c>
      <c r="L42" s="168"/>
      <c r="M42" s="168"/>
      <c r="N42" s="179"/>
      <c r="P42" s="27">
        <f>SUM(P40:P41)</f>
        <v>499500</v>
      </c>
    </row>
    <row r="43" spans="1:14" ht="12.75">
      <c r="A43" s="279"/>
      <c r="B43" s="280"/>
      <c r="C43" s="280"/>
      <c r="D43" s="280"/>
      <c r="E43" s="279"/>
      <c r="F43" s="279"/>
      <c r="G43" s="254"/>
      <c r="H43" s="165" t="s">
        <v>409</v>
      </c>
      <c r="I43" s="166">
        <f t="shared" si="8"/>
        <v>0</v>
      </c>
      <c r="J43" s="167"/>
      <c r="K43" s="168"/>
      <c r="L43" s="168"/>
      <c r="M43" s="168"/>
      <c r="N43" s="179"/>
    </row>
    <row r="44" spans="1:14" ht="12.75">
      <c r="A44" s="279"/>
      <c r="B44" s="280"/>
      <c r="C44" s="280"/>
      <c r="D44" s="280"/>
      <c r="E44" s="279"/>
      <c r="F44" s="279"/>
      <c r="G44" s="254"/>
      <c r="H44" s="165" t="s">
        <v>452</v>
      </c>
      <c r="I44" s="166">
        <f t="shared" si="8"/>
        <v>1190000</v>
      </c>
      <c r="J44" s="167"/>
      <c r="K44" s="168">
        <v>1190000</v>
      </c>
      <c r="L44" s="168"/>
      <c r="M44" s="168"/>
      <c r="N44" s="179"/>
    </row>
    <row r="45" spans="1:14" ht="12.75" hidden="1">
      <c r="A45" s="279"/>
      <c r="B45" s="280"/>
      <c r="C45" s="280"/>
      <c r="D45" s="280"/>
      <c r="E45" s="279"/>
      <c r="F45" s="279"/>
      <c r="G45" s="258"/>
      <c r="H45" s="170"/>
      <c r="I45" s="171">
        <f t="shared" si="8"/>
        <v>0</v>
      </c>
      <c r="J45" s="172"/>
      <c r="K45" s="173"/>
      <c r="L45" s="173"/>
      <c r="M45" s="173"/>
      <c r="N45" s="174"/>
    </row>
    <row r="46" spans="1:14" ht="12.75">
      <c r="A46" s="252" t="s">
        <v>455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78"/>
    </row>
    <row r="47" spans="1:14" ht="12.75">
      <c r="A47" s="279">
        <v>6</v>
      </c>
      <c r="B47" s="280" t="s">
        <v>456</v>
      </c>
      <c r="C47" s="280"/>
      <c r="D47" s="280"/>
      <c r="E47" s="279">
        <v>2005</v>
      </c>
      <c r="F47" s="279">
        <v>2009</v>
      </c>
      <c r="G47" s="277">
        <f>249144+I47</f>
        <v>600000</v>
      </c>
      <c r="H47" s="156" t="s">
        <v>449</v>
      </c>
      <c r="I47" s="157">
        <f aca="true" t="shared" si="9" ref="I47:N47">SUM(I48:I53)</f>
        <v>350856</v>
      </c>
      <c r="J47" s="158">
        <f t="shared" si="9"/>
        <v>150000</v>
      </c>
      <c r="K47" s="159">
        <f t="shared" si="9"/>
        <v>200856</v>
      </c>
      <c r="L47" s="159">
        <f t="shared" si="9"/>
        <v>0</v>
      </c>
      <c r="M47" s="159">
        <f t="shared" si="9"/>
        <v>0</v>
      </c>
      <c r="N47" s="159">
        <f t="shared" si="9"/>
        <v>0</v>
      </c>
    </row>
    <row r="48" spans="1:14" ht="12.75">
      <c r="A48" s="279"/>
      <c r="B48" s="280"/>
      <c r="C48" s="280"/>
      <c r="D48" s="280"/>
      <c r="E48" s="279"/>
      <c r="F48" s="279"/>
      <c r="G48" s="254"/>
      <c r="H48" s="160" t="s">
        <v>450</v>
      </c>
      <c r="I48" s="175">
        <f aca="true" t="shared" si="10" ref="I48:I53">SUM(J48:N48)</f>
        <v>150856</v>
      </c>
      <c r="J48" s="176">
        <v>150000</v>
      </c>
      <c r="K48" s="177">
        <v>856</v>
      </c>
      <c r="L48" s="177"/>
      <c r="M48" s="177"/>
      <c r="N48" s="178"/>
    </row>
    <row r="49" spans="1:14" ht="12.75">
      <c r="A49" s="279"/>
      <c r="B49" s="280"/>
      <c r="C49" s="280"/>
      <c r="D49" s="280"/>
      <c r="E49" s="279"/>
      <c r="F49" s="279"/>
      <c r="G49" s="254"/>
      <c r="H49" s="165" t="s">
        <v>451</v>
      </c>
      <c r="I49" s="166">
        <f t="shared" si="10"/>
        <v>0</v>
      </c>
      <c r="J49" s="167"/>
      <c r="K49" s="168"/>
      <c r="L49" s="168"/>
      <c r="M49" s="168"/>
      <c r="N49" s="179"/>
    </row>
    <row r="50" spans="1:14" ht="12.75">
      <c r="A50" s="279"/>
      <c r="B50" s="280"/>
      <c r="C50" s="280"/>
      <c r="D50" s="280"/>
      <c r="E50" s="279"/>
      <c r="F50" s="279"/>
      <c r="G50" s="254"/>
      <c r="H50" s="165" t="s">
        <v>331</v>
      </c>
      <c r="I50" s="166">
        <f t="shared" si="10"/>
        <v>200000</v>
      </c>
      <c r="J50" s="167"/>
      <c r="K50" s="168">
        <v>200000</v>
      </c>
      <c r="L50" s="168"/>
      <c r="M50" s="168"/>
      <c r="N50" s="179"/>
    </row>
    <row r="51" spans="1:14" ht="12.75">
      <c r="A51" s="279"/>
      <c r="B51" s="280"/>
      <c r="C51" s="280"/>
      <c r="D51" s="280"/>
      <c r="E51" s="279"/>
      <c r="F51" s="279"/>
      <c r="G51" s="254"/>
      <c r="H51" s="165" t="s">
        <v>409</v>
      </c>
      <c r="I51" s="166">
        <f t="shared" si="10"/>
        <v>0</v>
      </c>
      <c r="J51" s="167"/>
      <c r="K51" s="168"/>
      <c r="L51" s="168"/>
      <c r="M51" s="168"/>
      <c r="N51" s="179"/>
    </row>
    <row r="52" spans="1:14" ht="12.75">
      <c r="A52" s="279"/>
      <c r="B52" s="280"/>
      <c r="C52" s="280"/>
      <c r="D52" s="280"/>
      <c r="E52" s="279"/>
      <c r="F52" s="279"/>
      <c r="G52" s="254"/>
      <c r="H52" s="165" t="s">
        <v>452</v>
      </c>
      <c r="I52" s="166">
        <f t="shared" si="10"/>
        <v>0</v>
      </c>
      <c r="J52" s="167"/>
      <c r="K52" s="168"/>
      <c r="L52" s="168"/>
      <c r="M52" s="168"/>
      <c r="N52" s="179"/>
    </row>
    <row r="53" spans="1:14" ht="12.75" hidden="1">
      <c r="A53" s="279"/>
      <c r="B53" s="280"/>
      <c r="C53" s="280"/>
      <c r="D53" s="280"/>
      <c r="E53" s="279"/>
      <c r="F53" s="279"/>
      <c r="G53" s="258"/>
      <c r="H53" s="170"/>
      <c r="I53" s="171">
        <f t="shared" si="10"/>
        <v>0</v>
      </c>
      <c r="J53" s="172"/>
      <c r="K53" s="173"/>
      <c r="L53" s="173"/>
      <c r="M53" s="173"/>
      <c r="N53" s="174"/>
    </row>
    <row r="54" spans="1:14" ht="12.75" customHeight="1">
      <c r="A54" s="256">
        <v>7</v>
      </c>
      <c r="B54" s="306" t="s">
        <v>575</v>
      </c>
      <c r="C54" s="307"/>
      <c r="D54" s="308"/>
      <c r="E54" s="256">
        <v>2007</v>
      </c>
      <c r="F54" s="256">
        <v>2013</v>
      </c>
      <c r="G54" s="313">
        <f>I54</f>
        <v>3062753</v>
      </c>
      <c r="H54" s="156" t="s">
        <v>449</v>
      </c>
      <c r="I54" s="157">
        <f aca="true" t="shared" si="11" ref="I54:N54">SUM(I55:I69)</f>
        <v>3062753</v>
      </c>
      <c r="J54" s="157">
        <f t="shared" si="11"/>
        <v>1072077</v>
      </c>
      <c r="K54" s="157">
        <f t="shared" si="11"/>
        <v>994155</v>
      </c>
      <c r="L54" s="157">
        <f t="shared" si="11"/>
        <v>996521</v>
      </c>
      <c r="M54" s="157">
        <f t="shared" si="11"/>
        <v>0</v>
      </c>
      <c r="N54" s="157">
        <f t="shared" si="11"/>
        <v>0</v>
      </c>
    </row>
    <row r="55" spans="1:14" ht="12.75">
      <c r="A55" s="257"/>
      <c r="B55" s="309"/>
      <c r="C55" s="312"/>
      <c r="D55" s="311"/>
      <c r="E55" s="257"/>
      <c r="F55" s="257"/>
      <c r="G55" s="257"/>
      <c r="H55" s="181" t="s">
        <v>450</v>
      </c>
      <c r="I55" s="175">
        <f aca="true" t="shared" si="12" ref="I55:I69">SUM(J55:N55)</f>
        <v>0</v>
      </c>
      <c r="J55" s="176"/>
      <c r="K55" s="177"/>
      <c r="L55" s="177"/>
      <c r="M55" s="177"/>
      <c r="N55" s="178"/>
    </row>
    <row r="56" spans="1:14" ht="12.75">
      <c r="A56" s="257"/>
      <c r="B56" s="309"/>
      <c r="C56" s="312"/>
      <c r="D56" s="311"/>
      <c r="E56" s="257"/>
      <c r="F56" s="257"/>
      <c r="G56" s="257"/>
      <c r="H56" s="180" t="s">
        <v>451</v>
      </c>
      <c r="I56" s="175">
        <f t="shared" si="12"/>
        <v>750000</v>
      </c>
      <c r="J56" s="167">
        <v>750000</v>
      </c>
      <c r="K56" s="168"/>
      <c r="L56" s="168"/>
      <c r="M56" s="168"/>
      <c r="N56" s="179"/>
    </row>
    <row r="57" spans="1:14" ht="12.75" customHeight="1">
      <c r="A57" s="257"/>
      <c r="B57" s="309"/>
      <c r="C57" s="312"/>
      <c r="D57" s="311"/>
      <c r="E57" s="257"/>
      <c r="F57" s="257"/>
      <c r="G57" s="257"/>
      <c r="H57" s="180" t="s">
        <v>331</v>
      </c>
      <c r="I57" s="175">
        <f t="shared" si="12"/>
        <v>322077</v>
      </c>
      <c r="J57" s="167">
        <v>322077</v>
      </c>
      <c r="K57" s="168"/>
      <c r="L57" s="168"/>
      <c r="M57" s="168"/>
      <c r="N57" s="179"/>
    </row>
    <row r="58" spans="1:14" ht="12.75" customHeight="1">
      <c r="A58" s="257"/>
      <c r="B58" s="309"/>
      <c r="C58" s="312"/>
      <c r="D58" s="311"/>
      <c r="E58" s="257"/>
      <c r="F58" s="257"/>
      <c r="G58" s="257"/>
      <c r="H58" s="180" t="s">
        <v>409</v>
      </c>
      <c r="I58" s="175">
        <f t="shared" si="12"/>
        <v>0</v>
      </c>
      <c r="J58" s="167"/>
      <c r="K58" s="168"/>
      <c r="L58" s="168"/>
      <c r="M58" s="168"/>
      <c r="N58" s="179"/>
    </row>
    <row r="59" spans="1:14" ht="12.75" customHeight="1">
      <c r="A59" s="257"/>
      <c r="B59" s="309"/>
      <c r="C59" s="312"/>
      <c r="D59" s="311"/>
      <c r="E59" s="257"/>
      <c r="F59" s="257"/>
      <c r="G59" s="257"/>
      <c r="H59" s="180" t="s">
        <v>452</v>
      </c>
      <c r="I59" s="182">
        <f t="shared" si="12"/>
        <v>0</v>
      </c>
      <c r="J59" s="183"/>
      <c r="K59" s="184"/>
      <c r="L59" s="184"/>
      <c r="M59" s="184"/>
      <c r="N59" s="185"/>
    </row>
    <row r="60" spans="1:14" ht="12.75" customHeight="1">
      <c r="A60" s="257"/>
      <c r="B60" s="306" t="s">
        <v>457</v>
      </c>
      <c r="C60" s="307"/>
      <c r="D60" s="308"/>
      <c r="E60" s="257"/>
      <c r="F60" s="257"/>
      <c r="G60" s="257"/>
      <c r="H60" s="181" t="s">
        <v>450</v>
      </c>
      <c r="I60" s="161">
        <f t="shared" si="12"/>
        <v>4155</v>
      </c>
      <c r="J60" s="186"/>
      <c r="K60" s="187">
        <v>4155</v>
      </c>
      <c r="L60" s="187"/>
      <c r="M60" s="187"/>
      <c r="N60" s="188"/>
    </row>
    <row r="61" spans="1:14" ht="12.75" customHeight="1">
      <c r="A61" s="257"/>
      <c r="B61" s="309"/>
      <c r="C61" s="310"/>
      <c r="D61" s="311"/>
      <c r="E61" s="257"/>
      <c r="F61" s="257"/>
      <c r="G61" s="257"/>
      <c r="H61" s="180" t="s">
        <v>451</v>
      </c>
      <c r="I61" s="175">
        <f t="shared" si="12"/>
        <v>750000</v>
      </c>
      <c r="J61" s="183"/>
      <c r="K61" s="184">
        <v>750000</v>
      </c>
      <c r="L61" s="184"/>
      <c r="M61" s="184"/>
      <c r="N61" s="185"/>
    </row>
    <row r="62" spans="1:14" ht="12.75" customHeight="1">
      <c r="A62" s="257"/>
      <c r="B62" s="309"/>
      <c r="C62" s="310"/>
      <c r="D62" s="311"/>
      <c r="E62" s="257"/>
      <c r="F62" s="257"/>
      <c r="G62" s="257"/>
      <c r="H62" s="180" t="s">
        <v>331</v>
      </c>
      <c r="I62" s="175">
        <f t="shared" si="12"/>
        <v>240000</v>
      </c>
      <c r="J62" s="183"/>
      <c r="K62" s="184">
        <v>240000</v>
      </c>
      <c r="L62" s="184"/>
      <c r="M62" s="184"/>
      <c r="N62" s="185"/>
    </row>
    <row r="63" spans="1:14" ht="12.75" customHeight="1">
      <c r="A63" s="257"/>
      <c r="B63" s="309"/>
      <c r="C63" s="310"/>
      <c r="D63" s="311"/>
      <c r="E63" s="257"/>
      <c r="F63" s="257"/>
      <c r="G63" s="257"/>
      <c r="H63" s="180" t="s">
        <v>409</v>
      </c>
      <c r="I63" s="175">
        <f t="shared" si="12"/>
        <v>0</v>
      </c>
      <c r="J63" s="189"/>
      <c r="K63" s="168"/>
      <c r="L63" s="168"/>
      <c r="M63" s="168"/>
      <c r="N63" s="179"/>
    </row>
    <row r="64" spans="1:14" ht="12.75" customHeight="1">
      <c r="A64" s="257"/>
      <c r="B64" s="314"/>
      <c r="C64" s="315"/>
      <c r="D64" s="316"/>
      <c r="E64" s="257"/>
      <c r="F64" s="257"/>
      <c r="G64" s="257"/>
      <c r="H64" s="180" t="s">
        <v>452</v>
      </c>
      <c r="I64" s="190">
        <f t="shared" si="12"/>
        <v>0</v>
      </c>
      <c r="J64" s="191"/>
      <c r="K64" s="173"/>
      <c r="L64" s="173"/>
      <c r="M64" s="173"/>
      <c r="N64" s="174"/>
    </row>
    <row r="65" spans="1:14" ht="12.75" customHeight="1">
      <c r="A65" s="257"/>
      <c r="B65" s="309" t="s">
        <v>458</v>
      </c>
      <c r="C65" s="312"/>
      <c r="D65" s="311"/>
      <c r="E65" s="257"/>
      <c r="F65" s="257"/>
      <c r="G65" s="257"/>
      <c r="H65" s="181" t="s">
        <v>450</v>
      </c>
      <c r="I65" s="175">
        <f t="shared" si="12"/>
        <v>246521</v>
      </c>
      <c r="J65" s="192"/>
      <c r="K65" s="177"/>
      <c r="L65" s="177">
        <v>246521</v>
      </c>
      <c r="M65" s="177"/>
      <c r="N65" s="178"/>
    </row>
    <row r="66" spans="1:14" ht="12.75" customHeight="1">
      <c r="A66" s="257"/>
      <c r="B66" s="309"/>
      <c r="C66" s="312"/>
      <c r="D66" s="311"/>
      <c r="E66" s="257"/>
      <c r="F66" s="257"/>
      <c r="G66" s="257"/>
      <c r="H66" s="180" t="s">
        <v>451</v>
      </c>
      <c r="I66" s="175">
        <f t="shared" si="12"/>
        <v>750000</v>
      </c>
      <c r="J66" s="189"/>
      <c r="K66" s="168"/>
      <c r="L66" s="168">
        <v>750000</v>
      </c>
      <c r="M66" s="168"/>
      <c r="N66" s="179"/>
    </row>
    <row r="67" spans="1:14" ht="12.75" customHeight="1">
      <c r="A67" s="257"/>
      <c r="B67" s="309"/>
      <c r="C67" s="312"/>
      <c r="D67" s="311"/>
      <c r="E67" s="257"/>
      <c r="F67" s="257"/>
      <c r="G67" s="257"/>
      <c r="H67" s="180" t="s">
        <v>331</v>
      </c>
      <c r="I67" s="175">
        <f t="shared" si="12"/>
        <v>0</v>
      </c>
      <c r="J67" s="189"/>
      <c r="K67" s="168"/>
      <c r="L67" s="168"/>
      <c r="M67" s="168"/>
      <c r="N67" s="179"/>
    </row>
    <row r="68" spans="1:14" ht="12.75" customHeight="1">
      <c r="A68" s="257"/>
      <c r="B68" s="309"/>
      <c r="C68" s="312"/>
      <c r="D68" s="311"/>
      <c r="E68" s="257"/>
      <c r="F68" s="257"/>
      <c r="G68" s="257"/>
      <c r="H68" s="180" t="s">
        <v>409</v>
      </c>
      <c r="I68" s="175">
        <f t="shared" si="12"/>
        <v>0</v>
      </c>
      <c r="J68" s="189"/>
      <c r="K68" s="168"/>
      <c r="L68" s="168"/>
      <c r="M68" s="168"/>
      <c r="N68" s="179"/>
    </row>
    <row r="69" spans="1:14" ht="12.75" customHeight="1">
      <c r="A69" s="281"/>
      <c r="B69" s="314"/>
      <c r="C69" s="315"/>
      <c r="D69" s="316"/>
      <c r="E69" s="257"/>
      <c r="F69" s="257"/>
      <c r="G69" s="281"/>
      <c r="H69" s="180" t="s">
        <v>452</v>
      </c>
      <c r="I69" s="175">
        <f t="shared" si="12"/>
        <v>0</v>
      </c>
      <c r="J69" s="191"/>
      <c r="K69" s="173"/>
      <c r="L69" s="173"/>
      <c r="M69" s="173"/>
      <c r="N69" s="174"/>
    </row>
    <row r="70" spans="1:14" ht="12.75">
      <c r="A70" s="252" t="s">
        <v>459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</row>
    <row r="71" spans="1:14" ht="12.75">
      <c r="A71" s="256">
        <v>8</v>
      </c>
      <c r="B71" s="306" t="s">
        <v>372</v>
      </c>
      <c r="C71" s="307"/>
      <c r="D71" s="308"/>
      <c r="E71" s="256">
        <v>2006</v>
      </c>
      <c r="F71" s="256">
        <v>2009</v>
      </c>
      <c r="G71" s="277">
        <f>+I71</f>
        <v>1892000</v>
      </c>
      <c r="H71" s="156" t="s">
        <v>449</v>
      </c>
      <c r="I71" s="157">
        <f>SUM(I72:I76)</f>
        <v>1892000</v>
      </c>
      <c r="J71" s="157">
        <f>SUM(J72:J76)</f>
        <v>22000</v>
      </c>
      <c r="K71" s="157">
        <f>SUM(K72:K76)</f>
        <v>1870000</v>
      </c>
      <c r="L71" s="157">
        <f>SUM(L72:L76)</f>
        <v>0</v>
      </c>
      <c r="M71" s="157">
        <f>SUM(M72:M74)</f>
        <v>0</v>
      </c>
      <c r="N71" s="157">
        <f>SUM(N72:N76)</f>
        <v>0</v>
      </c>
    </row>
    <row r="72" spans="1:14" ht="12.75">
      <c r="A72" s="257"/>
      <c r="B72" s="309"/>
      <c r="C72" s="310"/>
      <c r="D72" s="311"/>
      <c r="E72" s="257"/>
      <c r="F72" s="257"/>
      <c r="G72" s="254"/>
      <c r="H72" s="160" t="s">
        <v>450</v>
      </c>
      <c r="I72" s="175">
        <f>SUM(J72:N72)</f>
        <v>260000</v>
      </c>
      <c r="J72" s="176">
        <v>22000</v>
      </c>
      <c r="K72" s="177">
        <v>238000</v>
      </c>
      <c r="L72" s="177"/>
      <c r="M72" s="177"/>
      <c r="N72" s="178"/>
    </row>
    <row r="73" spans="1:14" ht="12.75">
      <c r="A73" s="257"/>
      <c r="B73" s="309"/>
      <c r="C73" s="310"/>
      <c r="D73" s="311"/>
      <c r="E73" s="257"/>
      <c r="F73" s="257"/>
      <c r="G73" s="254"/>
      <c r="H73" s="165" t="s">
        <v>451</v>
      </c>
      <c r="I73" s="175">
        <f>SUM(J73:N73)</f>
        <v>0</v>
      </c>
      <c r="J73" s="176"/>
      <c r="K73" s="177"/>
      <c r="L73" s="177"/>
      <c r="M73" s="177"/>
      <c r="N73" s="178"/>
    </row>
    <row r="74" spans="1:14" ht="12.75">
      <c r="A74" s="257"/>
      <c r="B74" s="309"/>
      <c r="C74" s="310"/>
      <c r="D74" s="311"/>
      <c r="E74" s="257"/>
      <c r="F74" s="257"/>
      <c r="G74" s="254"/>
      <c r="H74" s="165" t="s">
        <v>331</v>
      </c>
      <c r="I74" s="175">
        <f>SUM(J74:N74)</f>
        <v>0</v>
      </c>
      <c r="J74" s="167"/>
      <c r="K74" s="168"/>
      <c r="L74" s="168"/>
      <c r="M74" s="168"/>
      <c r="N74" s="179"/>
    </row>
    <row r="75" spans="1:14" ht="12.75">
      <c r="A75" s="257"/>
      <c r="B75" s="309"/>
      <c r="C75" s="312"/>
      <c r="D75" s="311"/>
      <c r="E75" s="257"/>
      <c r="F75" s="257"/>
      <c r="G75" s="255"/>
      <c r="H75" s="165" t="s">
        <v>409</v>
      </c>
      <c r="I75" s="166">
        <f>SUM(J75:N75)</f>
        <v>0</v>
      </c>
      <c r="J75" s="167"/>
      <c r="K75" s="168"/>
      <c r="L75" s="168"/>
      <c r="M75" s="168"/>
      <c r="N75" s="179"/>
    </row>
    <row r="76" spans="1:14" ht="12.75">
      <c r="A76" s="257"/>
      <c r="B76" s="309"/>
      <c r="C76" s="312"/>
      <c r="D76" s="311"/>
      <c r="E76" s="257"/>
      <c r="F76" s="257"/>
      <c r="G76" s="255"/>
      <c r="H76" s="165" t="s">
        <v>452</v>
      </c>
      <c r="I76" s="166">
        <f>SUM(J76:N76)</f>
        <v>1632000</v>
      </c>
      <c r="J76" s="167"/>
      <c r="K76" s="168">
        <v>1632000</v>
      </c>
      <c r="L76" s="168"/>
      <c r="M76" s="168"/>
      <c r="N76" s="179"/>
    </row>
    <row r="77" spans="1:14" ht="12.75">
      <c r="A77" s="252" t="s">
        <v>460</v>
      </c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78"/>
    </row>
    <row r="78" spans="1:14" ht="12.75">
      <c r="A78" s="279">
        <v>9</v>
      </c>
      <c r="B78" s="280" t="s">
        <v>574</v>
      </c>
      <c r="C78" s="280"/>
      <c r="D78" s="280"/>
      <c r="E78" s="279">
        <v>2007</v>
      </c>
      <c r="F78" s="279">
        <v>2010</v>
      </c>
      <c r="G78" s="277">
        <f>+I78</f>
        <v>663278</v>
      </c>
      <c r="H78" s="156" t="s">
        <v>449</v>
      </c>
      <c r="I78" s="157">
        <f aca="true" t="shared" si="13" ref="I78:N78">SUM(I79:I84)</f>
        <v>663278</v>
      </c>
      <c r="J78" s="158">
        <f t="shared" si="13"/>
        <v>250000</v>
      </c>
      <c r="K78" s="159">
        <f t="shared" si="13"/>
        <v>150000</v>
      </c>
      <c r="L78" s="159">
        <f t="shared" si="13"/>
        <v>113278</v>
      </c>
      <c r="M78" s="159">
        <f t="shared" si="13"/>
        <v>0</v>
      </c>
      <c r="N78" s="159">
        <f t="shared" si="13"/>
        <v>150000</v>
      </c>
    </row>
    <row r="79" spans="1:14" ht="12.75">
      <c r="A79" s="279"/>
      <c r="B79" s="280"/>
      <c r="C79" s="280"/>
      <c r="D79" s="280"/>
      <c r="E79" s="279"/>
      <c r="F79" s="279"/>
      <c r="G79" s="254"/>
      <c r="H79" s="160" t="s">
        <v>450</v>
      </c>
      <c r="I79" s="175">
        <f aca="true" t="shared" si="14" ref="I79:I84">SUM(J79:N79)</f>
        <v>663278</v>
      </c>
      <c r="J79" s="176">
        <v>250000</v>
      </c>
      <c r="K79" s="177">
        <v>150000</v>
      </c>
      <c r="L79" s="177">
        <v>113278</v>
      </c>
      <c r="M79" s="177"/>
      <c r="N79" s="178">
        <v>150000</v>
      </c>
    </row>
    <row r="80" spans="1:14" ht="12.75">
      <c r="A80" s="279"/>
      <c r="B80" s="280"/>
      <c r="C80" s="280"/>
      <c r="D80" s="280"/>
      <c r="E80" s="279"/>
      <c r="F80" s="279"/>
      <c r="G80" s="254"/>
      <c r="H80" s="165" t="s">
        <v>451</v>
      </c>
      <c r="I80" s="166">
        <f t="shared" si="14"/>
        <v>0</v>
      </c>
      <c r="J80" s="167"/>
      <c r="K80" s="168"/>
      <c r="L80" s="168"/>
      <c r="M80" s="168"/>
      <c r="N80" s="179"/>
    </row>
    <row r="81" spans="1:14" ht="12.75">
      <c r="A81" s="279"/>
      <c r="B81" s="280"/>
      <c r="C81" s="280"/>
      <c r="D81" s="280"/>
      <c r="E81" s="279"/>
      <c r="F81" s="279"/>
      <c r="G81" s="254"/>
      <c r="H81" s="165" t="s">
        <v>331</v>
      </c>
      <c r="I81" s="166">
        <f t="shared" si="14"/>
        <v>0</v>
      </c>
      <c r="J81" s="167"/>
      <c r="K81" s="168"/>
      <c r="L81" s="168"/>
      <c r="M81" s="168"/>
      <c r="N81" s="179"/>
    </row>
    <row r="82" spans="1:14" ht="12.75">
      <c r="A82" s="279"/>
      <c r="B82" s="280"/>
      <c r="C82" s="280"/>
      <c r="D82" s="280"/>
      <c r="E82" s="279"/>
      <c r="F82" s="279"/>
      <c r="G82" s="254"/>
      <c r="H82" s="165" t="s">
        <v>409</v>
      </c>
      <c r="I82" s="166">
        <f t="shared" si="14"/>
        <v>0</v>
      </c>
      <c r="J82" s="167"/>
      <c r="K82" s="168"/>
      <c r="L82" s="168"/>
      <c r="M82" s="168"/>
      <c r="N82" s="179"/>
    </row>
    <row r="83" spans="1:14" ht="13.5" thickBot="1">
      <c r="A83" s="279"/>
      <c r="B83" s="280"/>
      <c r="C83" s="280"/>
      <c r="D83" s="280"/>
      <c r="E83" s="279"/>
      <c r="F83" s="279"/>
      <c r="G83" s="254"/>
      <c r="H83" s="165" t="s">
        <v>452</v>
      </c>
      <c r="I83" s="166">
        <f t="shared" si="14"/>
        <v>0</v>
      </c>
      <c r="J83" s="167"/>
      <c r="K83" s="168"/>
      <c r="L83" s="168"/>
      <c r="M83" s="168"/>
      <c r="N83" s="179"/>
    </row>
    <row r="84" spans="1:14" ht="13.5" hidden="1" thickBot="1">
      <c r="A84" s="279"/>
      <c r="B84" s="280"/>
      <c r="C84" s="280"/>
      <c r="D84" s="280"/>
      <c r="E84" s="279"/>
      <c r="F84" s="279"/>
      <c r="G84" s="258"/>
      <c r="H84" s="170"/>
      <c r="I84" s="171">
        <f t="shared" si="14"/>
        <v>0</v>
      </c>
      <c r="J84" s="172"/>
      <c r="K84" s="173"/>
      <c r="L84" s="173"/>
      <c r="M84" s="173"/>
      <c r="N84" s="174"/>
    </row>
    <row r="85" spans="1:14" ht="13.5" hidden="1" thickBot="1">
      <c r="A85" s="279"/>
      <c r="B85" s="280"/>
      <c r="C85" s="280"/>
      <c r="D85" s="280"/>
      <c r="E85" s="279"/>
      <c r="F85" s="279"/>
      <c r="G85" s="277">
        <f>I85</f>
        <v>0</v>
      </c>
      <c r="H85" s="193" t="s">
        <v>449</v>
      </c>
      <c r="I85" s="157">
        <f aca="true" t="shared" si="15" ref="I85:N85">SUM(I86:I91)</f>
        <v>0</v>
      </c>
      <c r="J85" s="158">
        <f t="shared" si="15"/>
        <v>0</v>
      </c>
      <c r="K85" s="159">
        <f t="shared" si="15"/>
        <v>0</v>
      </c>
      <c r="L85" s="159">
        <f t="shared" si="15"/>
        <v>0</v>
      </c>
      <c r="M85" s="159">
        <f t="shared" si="15"/>
        <v>0</v>
      </c>
      <c r="N85" s="159">
        <f t="shared" si="15"/>
        <v>0</v>
      </c>
    </row>
    <row r="86" spans="1:14" ht="13.5" hidden="1" thickBot="1">
      <c r="A86" s="279"/>
      <c r="B86" s="280"/>
      <c r="C86" s="280"/>
      <c r="D86" s="280"/>
      <c r="E86" s="279"/>
      <c r="F86" s="279"/>
      <c r="G86" s="254"/>
      <c r="H86" s="181" t="s">
        <v>461</v>
      </c>
      <c r="I86" s="175">
        <f aca="true" t="shared" si="16" ref="I86:I91">SUM(J86:N86)</f>
        <v>0</v>
      </c>
      <c r="J86" s="176"/>
      <c r="K86" s="177"/>
      <c r="L86" s="177"/>
      <c r="M86" s="177"/>
      <c r="N86" s="178"/>
    </row>
    <row r="87" spans="1:14" ht="13.5" hidden="1" thickBot="1">
      <c r="A87" s="279"/>
      <c r="B87" s="280"/>
      <c r="C87" s="280"/>
      <c r="D87" s="280"/>
      <c r="E87" s="279"/>
      <c r="F87" s="279"/>
      <c r="G87" s="254"/>
      <c r="H87" s="180" t="s">
        <v>462</v>
      </c>
      <c r="I87" s="166">
        <f t="shared" si="16"/>
        <v>0</v>
      </c>
      <c r="J87" s="167"/>
      <c r="K87" s="168"/>
      <c r="L87" s="168"/>
      <c r="M87" s="168"/>
      <c r="N87" s="179"/>
    </row>
    <row r="88" spans="1:14" ht="13.5" hidden="1" thickBot="1">
      <c r="A88" s="279"/>
      <c r="B88" s="280"/>
      <c r="C88" s="280"/>
      <c r="D88" s="280"/>
      <c r="E88" s="279"/>
      <c r="F88" s="279"/>
      <c r="G88" s="254"/>
      <c r="H88" s="180" t="s">
        <v>463</v>
      </c>
      <c r="I88" s="166">
        <f t="shared" si="16"/>
        <v>0</v>
      </c>
      <c r="J88" s="167"/>
      <c r="K88" s="168"/>
      <c r="L88" s="168"/>
      <c r="M88" s="168"/>
      <c r="N88" s="179"/>
    </row>
    <row r="89" spans="1:14" ht="13.5" hidden="1" thickBot="1">
      <c r="A89" s="279"/>
      <c r="B89" s="280"/>
      <c r="C89" s="280"/>
      <c r="D89" s="280"/>
      <c r="E89" s="279"/>
      <c r="F89" s="279"/>
      <c r="G89" s="254"/>
      <c r="H89" s="180" t="s">
        <v>464</v>
      </c>
      <c r="I89" s="166">
        <f t="shared" si="16"/>
        <v>0</v>
      </c>
      <c r="J89" s="167"/>
      <c r="K89" s="168"/>
      <c r="L89" s="168"/>
      <c r="M89" s="168"/>
      <c r="N89" s="179"/>
    </row>
    <row r="90" spans="1:14" ht="13.5" hidden="1" thickBot="1">
      <c r="A90" s="279"/>
      <c r="B90" s="280"/>
      <c r="C90" s="280"/>
      <c r="D90" s="280"/>
      <c r="E90" s="279"/>
      <c r="F90" s="279"/>
      <c r="G90" s="254"/>
      <c r="H90" s="180"/>
      <c r="I90" s="166">
        <f t="shared" si="16"/>
        <v>0</v>
      </c>
      <c r="J90" s="167"/>
      <c r="K90" s="168"/>
      <c r="L90" s="168"/>
      <c r="M90" s="168"/>
      <c r="N90" s="179"/>
    </row>
    <row r="91" spans="1:14" ht="13.5" hidden="1" thickBot="1">
      <c r="A91" s="279"/>
      <c r="B91" s="280"/>
      <c r="C91" s="280"/>
      <c r="D91" s="280"/>
      <c r="E91" s="279"/>
      <c r="F91" s="279"/>
      <c r="G91" s="258"/>
      <c r="H91" s="170"/>
      <c r="I91" s="171">
        <f t="shared" si="16"/>
        <v>0</v>
      </c>
      <c r="J91" s="172"/>
      <c r="K91" s="173"/>
      <c r="L91" s="173"/>
      <c r="M91" s="173"/>
      <c r="N91" s="174"/>
    </row>
    <row r="92" spans="1:14" ht="13.5" hidden="1" thickBot="1">
      <c r="A92" s="279"/>
      <c r="B92" s="280"/>
      <c r="C92" s="280"/>
      <c r="D92" s="280"/>
      <c r="E92" s="279"/>
      <c r="F92" s="279"/>
      <c r="G92" s="277">
        <f>I92</f>
        <v>0</v>
      </c>
      <c r="H92" s="193" t="s">
        <v>449</v>
      </c>
      <c r="I92" s="157">
        <f aca="true" t="shared" si="17" ref="I92:N92">SUM(I93:I98)</f>
        <v>0</v>
      </c>
      <c r="J92" s="158">
        <f t="shared" si="17"/>
        <v>0</v>
      </c>
      <c r="K92" s="159">
        <f t="shared" si="17"/>
        <v>0</v>
      </c>
      <c r="L92" s="159">
        <f t="shared" si="17"/>
        <v>0</v>
      </c>
      <c r="M92" s="159">
        <f t="shared" si="17"/>
        <v>0</v>
      </c>
      <c r="N92" s="159">
        <f t="shared" si="17"/>
        <v>0</v>
      </c>
    </row>
    <row r="93" spans="1:14" ht="13.5" hidden="1" thickBot="1">
      <c r="A93" s="279"/>
      <c r="B93" s="280"/>
      <c r="C93" s="280"/>
      <c r="D93" s="280"/>
      <c r="E93" s="279"/>
      <c r="F93" s="279"/>
      <c r="G93" s="254"/>
      <c r="H93" s="181" t="s">
        <v>461</v>
      </c>
      <c r="I93" s="175">
        <f aca="true" t="shared" si="18" ref="I93:I98">SUM(J93:N93)</f>
        <v>0</v>
      </c>
      <c r="J93" s="176"/>
      <c r="K93" s="177"/>
      <c r="L93" s="177"/>
      <c r="M93" s="177"/>
      <c r="N93" s="178"/>
    </row>
    <row r="94" spans="1:14" ht="13.5" hidden="1" thickBot="1">
      <c r="A94" s="279"/>
      <c r="B94" s="280"/>
      <c r="C94" s="280"/>
      <c r="D94" s="280"/>
      <c r="E94" s="279"/>
      <c r="F94" s="279"/>
      <c r="G94" s="254"/>
      <c r="H94" s="180" t="s">
        <v>462</v>
      </c>
      <c r="I94" s="166">
        <f t="shared" si="18"/>
        <v>0</v>
      </c>
      <c r="J94" s="167"/>
      <c r="K94" s="168"/>
      <c r="L94" s="168"/>
      <c r="M94" s="168"/>
      <c r="N94" s="179"/>
    </row>
    <row r="95" spans="1:14" ht="13.5" hidden="1" thickBot="1">
      <c r="A95" s="279"/>
      <c r="B95" s="280"/>
      <c r="C95" s="280"/>
      <c r="D95" s="280"/>
      <c r="E95" s="279"/>
      <c r="F95" s="279"/>
      <c r="G95" s="254"/>
      <c r="H95" s="180" t="s">
        <v>463</v>
      </c>
      <c r="I95" s="166">
        <f t="shared" si="18"/>
        <v>0</v>
      </c>
      <c r="J95" s="167"/>
      <c r="K95" s="168"/>
      <c r="L95" s="168"/>
      <c r="M95" s="168"/>
      <c r="N95" s="179"/>
    </row>
    <row r="96" spans="1:14" ht="13.5" hidden="1" thickBot="1">
      <c r="A96" s="279"/>
      <c r="B96" s="280"/>
      <c r="C96" s="280"/>
      <c r="D96" s="280"/>
      <c r="E96" s="279"/>
      <c r="F96" s="279"/>
      <c r="G96" s="254"/>
      <c r="H96" s="180" t="s">
        <v>464</v>
      </c>
      <c r="I96" s="166">
        <f t="shared" si="18"/>
        <v>0</v>
      </c>
      <c r="J96" s="167"/>
      <c r="K96" s="168"/>
      <c r="L96" s="168"/>
      <c r="M96" s="168"/>
      <c r="N96" s="179"/>
    </row>
    <row r="97" spans="1:14" ht="13.5" hidden="1" thickBot="1">
      <c r="A97" s="279"/>
      <c r="B97" s="280"/>
      <c r="C97" s="280"/>
      <c r="D97" s="280"/>
      <c r="E97" s="279"/>
      <c r="F97" s="279"/>
      <c r="G97" s="254"/>
      <c r="H97" s="180"/>
      <c r="I97" s="166">
        <f t="shared" si="18"/>
        <v>0</v>
      </c>
      <c r="J97" s="167"/>
      <c r="K97" s="168"/>
      <c r="L97" s="168"/>
      <c r="M97" s="168"/>
      <c r="N97" s="179"/>
    </row>
    <row r="98" spans="1:14" ht="13.5" hidden="1" thickBot="1">
      <c r="A98" s="279"/>
      <c r="B98" s="280"/>
      <c r="C98" s="280"/>
      <c r="D98" s="280"/>
      <c r="E98" s="279"/>
      <c r="F98" s="279"/>
      <c r="G98" s="258"/>
      <c r="H98" s="170"/>
      <c r="I98" s="171">
        <f t="shared" si="18"/>
        <v>0</v>
      </c>
      <c r="J98" s="172"/>
      <c r="K98" s="173"/>
      <c r="L98" s="173"/>
      <c r="M98" s="173"/>
      <c r="N98" s="174"/>
    </row>
    <row r="99" spans="1:14" ht="13.5" hidden="1" thickBot="1">
      <c r="A99" s="279"/>
      <c r="B99" s="280"/>
      <c r="C99" s="280"/>
      <c r="D99" s="280"/>
      <c r="E99" s="279"/>
      <c r="F99" s="279"/>
      <c r="G99" s="277">
        <f>I99</f>
        <v>0</v>
      </c>
      <c r="H99" s="193" t="s">
        <v>449</v>
      </c>
      <c r="I99" s="157">
        <f aca="true" t="shared" si="19" ref="I99:N99">SUM(I100:I105)</f>
        <v>0</v>
      </c>
      <c r="J99" s="158">
        <f t="shared" si="19"/>
        <v>0</v>
      </c>
      <c r="K99" s="159">
        <f t="shared" si="19"/>
        <v>0</v>
      </c>
      <c r="L99" s="159">
        <f t="shared" si="19"/>
        <v>0</v>
      </c>
      <c r="M99" s="159">
        <f t="shared" si="19"/>
        <v>0</v>
      </c>
      <c r="N99" s="159">
        <f t="shared" si="19"/>
        <v>0</v>
      </c>
    </row>
    <row r="100" spans="1:14" ht="13.5" hidden="1" thickBot="1">
      <c r="A100" s="279"/>
      <c r="B100" s="280"/>
      <c r="C100" s="280"/>
      <c r="D100" s="280"/>
      <c r="E100" s="279"/>
      <c r="F100" s="279"/>
      <c r="G100" s="254"/>
      <c r="H100" s="181" t="s">
        <v>461</v>
      </c>
      <c r="I100" s="175">
        <f aca="true" t="shared" si="20" ref="I100:I105">SUM(J100:N100)</f>
        <v>0</v>
      </c>
      <c r="J100" s="176"/>
      <c r="K100" s="177"/>
      <c r="L100" s="177"/>
      <c r="M100" s="177"/>
      <c r="N100" s="178"/>
    </row>
    <row r="101" spans="1:14" ht="13.5" hidden="1" thickBot="1">
      <c r="A101" s="279"/>
      <c r="B101" s="280"/>
      <c r="C101" s="280"/>
      <c r="D101" s="280"/>
      <c r="E101" s="279"/>
      <c r="F101" s="279"/>
      <c r="G101" s="254"/>
      <c r="H101" s="180" t="s">
        <v>462</v>
      </c>
      <c r="I101" s="166">
        <f t="shared" si="20"/>
        <v>0</v>
      </c>
      <c r="J101" s="167"/>
      <c r="K101" s="168"/>
      <c r="L101" s="168"/>
      <c r="M101" s="168"/>
      <c r="N101" s="179"/>
    </row>
    <row r="102" spans="1:14" ht="13.5" hidden="1" thickBot="1">
      <c r="A102" s="279"/>
      <c r="B102" s="280"/>
      <c r="C102" s="280"/>
      <c r="D102" s="280"/>
      <c r="E102" s="279"/>
      <c r="F102" s="279"/>
      <c r="G102" s="254"/>
      <c r="H102" s="180" t="s">
        <v>463</v>
      </c>
      <c r="I102" s="166">
        <f t="shared" si="20"/>
        <v>0</v>
      </c>
      <c r="J102" s="167"/>
      <c r="K102" s="168"/>
      <c r="L102" s="168"/>
      <c r="M102" s="168"/>
      <c r="N102" s="179"/>
    </row>
    <row r="103" spans="1:14" ht="13.5" hidden="1" thickBot="1">
      <c r="A103" s="279"/>
      <c r="B103" s="280"/>
      <c r="C103" s="280"/>
      <c r="D103" s="280"/>
      <c r="E103" s="279"/>
      <c r="F103" s="279"/>
      <c r="G103" s="254"/>
      <c r="H103" s="180" t="s">
        <v>464</v>
      </c>
      <c r="I103" s="166">
        <f t="shared" si="20"/>
        <v>0</v>
      </c>
      <c r="J103" s="167"/>
      <c r="K103" s="168"/>
      <c r="L103" s="168"/>
      <c r="M103" s="168"/>
      <c r="N103" s="179"/>
    </row>
    <row r="104" spans="1:14" ht="13.5" hidden="1" thickBot="1">
      <c r="A104" s="279"/>
      <c r="B104" s="280"/>
      <c r="C104" s="280"/>
      <c r="D104" s="280"/>
      <c r="E104" s="279"/>
      <c r="F104" s="279"/>
      <c r="G104" s="254"/>
      <c r="H104" s="180"/>
      <c r="I104" s="166">
        <f t="shared" si="20"/>
        <v>0</v>
      </c>
      <c r="J104" s="167"/>
      <c r="K104" s="168"/>
      <c r="L104" s="168"/>
      <c r="M104" s="168"/>
      <c r="N104" s="179"/>
    </row>
    <row r="105" spans="1:14" ht="13.5" hidden="1" thickBot="1">
      <c r="A105" s="279"/>
      <c r="B105" s="280"/>
      <c r="C105" s="280"/>
      <c r="D105" s="280"/>
      <c r="E105" s="279"/>
      <c r="F105" s="279"/>
      <c r="G105" s="258"/>
      <c r="H105" s="170"/>
      <c r="I105" s="171">
        <f t="shared" si="20"/>
        <v>0</v>
      </c>
      <c r="J105" s="172"/>
      <c r="K105" s="173"/>
      <c r="L105" s="173"/>
      <c r="M105" s="173"/>
      <c r="N105" s="174"/>
    </row>
    <row r="106" spans="1:14" ht="13.5" hidden="1" thickBot="1">
      <c r="A106" s="279"/>
      <c r="B106" s="280"/>
      <c r="C106" s="280"/>
      <c r="D106" s="280"/>
      <c r="E106" s="279"/>
      <c r="F106" s="279"/>
      <c r="G106" s="277">
        <f>I106</f>
        <v>0</v>
      </c>
      <c r="H106" s="193" t="s">
        <v>449</v>
      </c>
      <c r="I106" s="157">
        <f aca="true" t="shared" si="21" ref="I106:N106">SUM(I107:I112)</f>
        <v>0</v>
      </c>
      <c r="J106" s="158">
        <f t="shared" si="21"/>
        <v>0</v>
      </c>
      <c r="K106" s="159">
        <f t="shared" si="21"/>
        <v>0</v>
      </c>
      <c r="L106" s="159">
        <f t="shared" si="21"/>
        <v>0</v>
      </c>
      <c r="M106" s="159">
        <f t="shared" si="21"/>
        <v>0</v>
      </c>
      <c r="N106" s="159">
        <f t="shared" si="21"/>
        <v>0</v>
      </c>
    </row>
    <row r="107" spans="1:14" ht="13.5" hidden="1" thickBot="1">
      <c r="A107" s="279"/>
      <c r="B107" s="280"/>
      <c r="C107" s="280"/>
      <c r="D107" s="280"/>
      <c r="E107" s="279"/>
      <c r="F107" s="279"/>
      <c r="G107" s="254"/>
      <c r="H107" s="181" t="s">
        <v>461</v>
      </c>
      <c r="I107" s="175">
        <f aca="true" t="shared" si="22" ref="I107:I112">SUM(J107:N107)</f>
        <v>0</v>
      </c>
      <c r="J107" s="176"/>
      <c r="K107" s="177"/>
      <c r="L107" s="177"/>
      <c r="M107" s="177"/>
      <c r="N107" s="178"/>
    </row>
    <row r="108" spans="1:14" ht="13.5" hidden="1" thickBot="1">
      <c r="A108" s="279"/>
      <c r="B108" s="280"/>
      <c r="C108" s="280"/>
      <c r="D108" s="280"/>
      <c r="E108" s="279"/>
      <c r="F108" s="279"/>
      <c r="G108" s="254"/>
      <c r="H108" s="180" t="s">
        <v>462</v>
      </c>
      <c r="I108" s="166">
        <f t="shared" si="22"/>
        <v>0</v>
      </c>
      <c r="J108" s="167"/>
      <c r="K108" s="168"/>
      <c r="L108" s="168"/>
      <c r="M108" s="168"/>
      <c r="N108" s="179"/>
    </row>
    <row r="109" spans="1:14" ht="13.5" hidden="1" thickBot="1">
      <c r="A109" s="279"/>
      <c r="B109" s="280"/>
      <c r="C109" s="280"/>
      <c r="D109" s="280"/>
      <c r="E109" s="279"/>
      <c r="F109" s="279"/>
      <c r="G109" s="254"/>
      <c r="H109" s="180" t="s">
        <v>463</v>
      </c>
      <c r="I109" s="166">
        <f t="shared" si="22"/>
        <v>0</v>
      </c>
      <c r="J109" s="167"/>
      <c r="K109" s="168"/>
      <c r="L109" s="168"/>
      <c r="M109" s="168"/>
      <c r="N109" s="179"/>
    </row>
    <row r="110" spans="1:14" ht="13.5" hidden="1" thickBot="1">
      <c r="A110" s="279"/>
      <c r="B110" s="280"/>
      <c r="C110" s="280"/>
      <c r="D110" s="280"/>
      <c r="E110" s="279"/>
      <c r="F110" s="279"/>
      <c r="G110" s="254"/>
      <c r="H110" s="180" t="s">
        <v>464</v>
      </c>
      <c r="I110" s="166">
        <f t="shared" si="22"/>
        <v>0</v>
      </c>
      <c r="J110" s="167"/>
      <c r="K110" s="168"/>
      <c r="L110" s="168"/>
      <c r="M110" s="168"/>
      <c r="N110" s="179"/>
    </row>
    <row r="111" spans="1:14" ht="13.5" hidden="1" thickBot="1">
      <c r="A111" s="279"/>
      <c r="B111" s="280"/>
      <c r="C111" s="280"/>
      <c r="D111" s="280"/>
      <c r="E111" s="279"/>
      <c r="F111" s="279"/>
      <c r="G111" s="254"/>
      <c r="H111" s="180"/>
      <c r="I111" s="166">
        <f t="shared" si="22"/>
        <v>0</v>
      </c>
      <c r="J111" s="167"/>
      <c r="K111" s="168"/>
      <c r="L111" s="168"/>
      <c r="M111" s="168"/>
      <c r="N111" s="179"/>
    </row>
    <row r="112" spans="1:14" ht="13.5" hidden="1" thickBot="1">
      <c r="A112" s="256"/>
      <c r="B112" s="326"/>
      <c r="C112" s="326"/>
      <c r="D112" s="326"/>
      <c r="E112" s="256"/>
      <c r="F112" s="256"/>
      <c r="G112" s="254"/>
      <c r="H112" s="194"/>
      <c r="I112" s="195">
        <f t="shared" si="22"/>
        <v>0</v>
      </c>
      <c r="J112" s="183"/>
      <c r="K112" s="184"/>
      <c r="L112" s="184"/>
      <c r="M112" s="184"/>
      <c r="N112" s="185"/>
    </row>
    <row r="113" spans="1:14" ht="13.5" thickTop="1">
      <c r="A113" s="317" t="s">
        <v>465</v>
      </c>
      <c r="B113" s="318"/>
      <c r="C113" s="318"/>
      <c r="D113" s="318"/>
      <c r="E113" s="318"/>
      <c r="F113" s="319"/>
      <c r="G113" s="327">
        <f>SUM(G9:G112)</f>
        <v>36176804</v>
      </c>
      <c r="H113" s="196" t="s">
        <v>449</v>
      </c>
      <c r="I113" s="197">
        <f>IF(SUM(I114:I119)=SUMIF($H$9:$H$112,$H113,I$9:I$112),SUM(I114:I119),"BŁĄD")</f>
        <v>35775338</v>
      </c>
      <c r="J113" s="198">
        <f>SUM(J114:J119)</f>
        <v>2176577</v>
      </c>
      <c r="K113" s="199">
        <f>SUM(K114:K119)</f>
        <v>12790040</v>
      </c>
      <c r="L113" s="199">
        <f>SUM(L114:L119)</f>
        <v>9931781</v>
      </c>
      <c r="M113" s="199">
        <f>SUM(M114:M119)</f>
        <v>0</v>
      </c>
      <c r="N113" s="199">
        <f>SUM(N114:N119)</f>
        <v>10876940</v>
      </c>
    </row>
    <row r="114" spans="1:14" ht="12.75">
      <c r="A114" s="320"/>
      <c r="B114" s="321"/>
      <c r="C114" s="321"/>
      <c r="D114" s="321"/>
      <c r="E114" s="321"/>
      <c r="F114" s="322"/>
      <c r="G114" s="328"/>
      <c r="H114" s="160" t="s">
        <v>450</v>
      </c>
      <c r="I114" s="175">
        <f aca="true" t="shared" si="23" ref="I114:N119">SUMIF($H$10:$H$112,$H114,I$10:I$112)</f>
        <v>6087697</v>
      </c>
      <c r="J114" s="176">
        <f t="shared" si="23"/>
        <v>427000</v>
      </c>
      <c r="K114" s="177">
        <f t="shared" si="23"/>
        <v>450198</v>
      </c>
      <c r="L114" s="177">
        <f t="shared" si="23"/>
        <v>2563939</v>
      </c>
      <c r="M114" s="177">
        <f t="shared" si="23"/>
        <v>0</v>
      </c>
      <c r="N114" s="200">
        <f t="shared" si="23"/>
        <v>2646560</v>
      </c>
    </row>
    <row r="115" spans="1:14" ht="12.75">
      <c r="A115" s="320"/>
      <c r="B115" s="321"/>
      <c r="C115" s="321"/>
      <c r="D115" s="321"/>
      <c r="E115" s="321"/>
      <c r="F115" s="322"/>
      <c r="G115" s="328"/>
      <c r="H115" s="165" t="s">
        <v>451</v>
      </c>
      <c r="I115" s="166">
        <f t="shared" si="23"/>
        <v>2250000</v>
      </c>
      <c r="J115" s="176">
        <f t="shared" si="23"/>
        <v>750000</v>
      </c>
      <c r="K115" s="168">
        <f t="shared" si="23"/>
        <v>750000</v>
      </c>
      <c r="L115" s="168">
        <f t="shared" si="23"/>
        <v>750000</v>
      </c>
      <c r="M115" s="168">
        <f t="shared" si="23"/>
        <v>0</v>
      </c>
      <c r="N115" s="201">
        <f t="shared" si="23"/>
        <v>0</v>
      </c>
    </row>
    <row r="116" spans="1:14" ht="12.75">
      <c r="A116" s="320"/>
      <c r="B116" s="321"/>
      <c r="C116" s="321"/>
      <c r="D116" s="321"/>
      <c r="E116" s="321"/>
      <c r="F116" s="322"/>
      <c r="G116" s="328"/>
      <c r="H116" s="165" t="s">
        <v>331</v>
      </c>
      <c r="I116" s="166">
        <f t="shared" si="23"/>
        <v>3149577</v>
      </c>
      <c r="J116" s="176">
        <f t="shared" si="23"/>
        <v>999577</v>
      </c>
      <c r="K116" s="168">
        <f t="shared" si="23"/>
        <v>2150000</v>
      </c>
      <c r="L116" s="168">
        <f t="shared" si="23"/>
        <v>0</v>
      </c>
      <c r="M116" s="168">
        <f t="shared" si="23"/>
        <v>0</v>
      </c>
      <c r="N116" s="201">
        <f t="shared" si="23"/>
        <v>0</v>
      </c>
    </row>
    <row r="117" spans="1:14" ht="12.75">
      <c r="A117" s="320"/>
      <c r="B117" s="321"/>
      <c r="C117" s="321"/>
      <c r="D117" s="321"/>
      <c r="E117" s="321"/>
      <c r="F117" s="322"/>
      <c r="G117" s="328"/>
      <c r="H117" s="165" t="s">
        <v>409</v>
      </c>
      <c r="I117" s="166">
        <f t="shared" si="23"/>
        <v>0</v>
      </c>
      <c r="J117" s="167">
        <f t="shared" si="23"/>
        <v>0</v>
      </c>
      <c r="K117" s="168">
        <f t="shared" si="23"/>
        <v>0</v>
      </c>
      <c r="L117" s="168">
        <f t="shared" si="23"/>
        <v>0</v>
      </c>
      <c r="M117" s="168">
        <f t="shared" si="23"/>
        <v>0</v>
      </c>
      <c r="N117" s="201">
        <f t="shared" si="23"/>
        <v>0</v>
      </c>
    </row>
    <row r="118" spans="1:14" ht="12.75">
      <c r="A118" s="320"/>
      <c r="B118" s="321"/>
      <c r="C118" s="321"/>
      <c r="D118" s="321"/>
      <c r="E118" s="321"/>
      <c r="F118" s="322"/>
      <c r="G118" s="328"/>
      <c r="H118" s="165" t="s">
        <v>452</v>
      </c>
      <c r="I118" s="166">
        <f t="shared" si="23"/>
        <v>24288064</v>
      </c>
      <c r="J118" s="167">
        <f t="shared" si="23"/>
        <v>0</v>
      </c>
      <c r="K118" s="168">
        <f t="shared" si="23"/>
        <v>9439842</v>
      </c>
      <c r="L118" s="168">
        <f t="shared" si="23"/>
        <v>6617842</v>
      </c>
      <c r="M118" s="168">
        <f t="shared" si="23"/>
        <v>0</v>
      </c>
      <c r="N118" s="201">
        <f t="shared" si="23"/>
        <v>8230380</v>
      </c>
    </row>
    <row r="119" spans="1:14" ht="12.75">
      <c r="A119" s="323"/>
      <c r="B119" s="324"/>
      <c r="C119" s="324"/>
      <c r="D119" s="324"/>
      <c r="E119" s="324"/>
      <c r="F119" s="325"/>
      <c r="G119" s="329"/>
      <c r="H119" s="202"/>
      <c r="I119" s="171">
        <f t="shared" si="23"/>
        <v>0</v>
      </c>
      <c r="J119" s="172">
        <f t="shared" si="23"/>
        <v>0</v>
      </c>
      <c r="K119" s="173">
        <f t="shared" si="23"/>
        <v>0</v>
      </c>
      <c r="L119" s="173">
        <f t="shared" si="23"/>
        <v>0</v>
      </c>
      <c r="M119" s="173">
        <f t="shared" si="23"/>
        <v>0</v>
      </c>
      <c r="N119" s="203">
        <f t="shared" si="23"/>
        <v>0</v>
      </c>
    </row>
    <row r="120" spans="1:14" ht="12.75">
      <c r="A120" s="204"/>
      <c r="B120" s="204"/>
      <c r="C120" s="204"/>
      <c r="D120" s="204"/>
      <c r="E120" s="204"/>
      <c r="F120" s="204"/>
      <c r="G120" s="204"/>
      <c r="H120" s="205"/>
      <c r="I120" s="206"/>
      <c r="J120" s="206"/>
      <c r="K120" s="204"/>
      <c r="L120" s="204"/>
      <c r="M120" s="204"/>
      <c r="N120" s="204"/>
    </row>
    <row r="121" spans="1:10" ht="12.75">
      <c r="A121" s="27" t="s">
        <v>466</v>
      </c>
      <c r="C121" s="27" t="s">
        <v>450</v>
      </c>
      <c r="H121" s="28"/>
      <c r="I121" s="28"/>
      <c r="J121" s="28"/>
    </row>
    <row r="122" spans="1:10" ht="12.75">
      <c r="A122" s="27" t="s">
        <v>467</v>
      </c>
      <c r="C122" s="27" t="s">
        <v>451</v>
      </c>
      <c r="H122" s="28"/>
      <c r="I122" s="28"/>
      <c r="J122" s="28"/>
    </row>
    <row r="123" spans="1:10" ht="12.75">
      <c r="A123" s="27" t="s">
        <v>468</v>
      </c>
      <c r="C123" s="27" t="s">
        <v>331</v>
      </c>
      <c r="H123" s="28"/>
      <c r="I123" s="29"/>
      <c r="J123" s="28"/>
    </row>
    <row r="124" spans="1:8" ht="12.75">
      <c r="A124" s="27" t="s">
        <v>469</v>
      </c>
      <c r="C124" s="27" t="s">
        <v>409</v>
      </c>
      <c r="H124" s="27" t="s">
        <v>470</v>
      </c>
    </row>
    <row r="125" spans="1:3" ht="12.75">
      <c r="A125" s="27" t="s">
        <v>471</v>
      </c>
      <c r="C125" s="27" t="s">
        <v>452</v>
      </c>
    </row>
  </sheetData>
  <mergeCells count="89">
    <mergeCell ref="A113:F119"/>
    <mergeCell ref="A77:N77"/>
    <mergeCell ref="A85:A91"/>
    <mergeCell ref="B85:D91"/>
    <mergeCell ref="F106:F112"/>
    <mergeCell ref="A99:A105"/>
    <mergeCell ref="B99:D105"/>
    <mergeCell ref="A106:A112"/>
    <mergeCell ref="B106:D112"/>
    <mergeCell ref="G113:G119"/>
    <mergeCell ref="E106:E112"/>
    <mergeCell ref="G78:G84"/>
    <mergeCell ref="G85:G91"/>
    <mergeCell ref="G92:G98"/>
    <mergeCell ref="E99:E105"/>
    <mergeCell ref="F99:F105"/>
    <mergeCell ref="G99:G105"/>
    <mergeCell ref="G106:G112"/>
    <mergeCell ref="E85:E91"/>
    <mergeCell ref="F85:F91"/>
    <mergeCell ref="A92:A98"/>
    <mergeCell ref="B92:D98"/>
    <mergeCell ref="E92:E98"/>
    <mergeCell ref="F92:F98"/>
    <mergeCell ref="A78:A84"/>
    <mergeCell ref="B78:D84"/>
    <mergeCell ref="E78:E84"/>
    <mergeCell ref="F78:F84"/>
    <mergeCell ref="A47:A53"/>
    <mergeCell ref="B47:D53"/>
    <mergeCell ref="E47:E53"/>
    <mergeCell ref="F47:F53"/>
    <mergeCell ref="B71:D76"/>
    <mergeCell ref="F54:F59"/>
    <mergeCell ref="G54:G69"/>
    <mergeCell ref="E60:E64"/>
    <mergeCell ref="E71:E76"/>
    <mergeCell ref="A70:N70"/>
    <mergeCell ref="B54:D59"/>
    <mergeCell ref="B60:D64"/>
    <mergeCell ref="B65:D69"/>
    <mergeCell ref="E54:E59"/>
    <mergeCell ref="F39:F45"/>
    <mergeCell ref="G23:G29"/>
    <mergeCell ref="G31:G38"/>
    <mergeCell ref="A3:N4"/>
    <mergeCell ref="A16:A22"/>
    <mergeCell ref="B16:D22"/>
    <mergeCell ref="E16:E22"/>
    <mergeCell ref="A39:A45"/>
    <mergeCell ref="E39:E45"/>
    <mergeCell ref="A1:N1"/>
    <mergeCell ref="A2:N2"/>
    <mergeCell ref="A5:A6"/>
    <mergeCell ref="B5:D6"/>
    <mergeCell ref="E5:F5"/>
    <mergeCell ref="H5:H6"/>
    <mergeCell ref="J5:M5"/>
    <mergeCell ref="I5:I6"/>
    <mergeCell ref="A71:A76"/>
    <mergeCell ref="F9:F15"/>
    <mergeCell ref="G9:G15"/>
    <mergeCell ref="A9:A15"/>
    <mergeCell ref="B9:D15"/>
    <mergeCell ref="E9:E15"/>
    <mergeCell ref="A23:A29"/>
    <mergeCell ref="B23:D29"/>
    <mergeCell ref="E23:E29"/>
    <mergeCell ref="F16:F22"/>
    <mergeCell ref="F65:F69"/>
    <mergeCell ref="F60:F64"/>
    <mergeCell ref="G5:G6"/>
    <mergeCell ref="G16:G22"/>
    <mergeCell ref="A46:N46"/>
    <mergeCell ref="B39:D45"/>
    <mergeCell ref="G39:G45"/>
    <mergeCell ref="F23:F29"/>
    <mergeCell ref="B7:D7"/>
    <mergeCell ref="A8:H8"/>
    <mergeCell ref="G71:G76"/>
    <mergeCell ref="F71:F76"/>
    <mergeCell ref="G47:G53"/>
    <mergeCell ref="A30:N30"/>
    <mergeCell ref="A31:A38"/>
    <mergeCell ref="B31:D38"/>
    <mergeCell ref="E31:E38"/>
    <mergeCell ref="F31:F38"/>
    <mergeCell ref="A54:A69"/>
    <mergeCell ref="E65:E69"/>
  </mergeCells>
  <conditionalFormatting sqref="I123 I107:I112 I86:I91 I93:I98 I100:I105 G71:G74 I79:I84 G78:G119 I72:I76 I10:I15 I32:I38 I17:I22 I40:I45 I24:I29 I48:I53 I114:N119 G31:G45 G47:G54 G9:G29 I55:I69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conditionalFormatting sqref="I106:N106 I85:N85 I92:N92 I99:N99 I113:N113 I78:N78 I71:N71 I9:N9 I39:N39 I16:N16 I23:N23 I31:N31 I47:N47 I54:N54">
    <cfRule type="cellIs" priority="3" dxfId="2" operator="equal" stopIfTrue="1">
      <formula>0</formula>
    </cfRule>
    <cfRule type="cellIs" priority="4" dxfId="3" operator="notEqual" stopIfTrue="1">
      <formula>0</formula>
    </cfRule>
  </conditionalFormatting>
  <printOptions horizontalCentered="1"/>
  <pageMargins left="0.7874015748031497" right="0.7874015748031497" top="0.984251968503937" bottom="0.7874015748031497" header="0.3937007874015748" footer="0.3937007874015748"/>
  <pageSetup fitToHeight="2" fitToWidth="1" horizontalDpi="300" verticalDpi="300" orientation="landscape" paperSize="9" scale="82" r:id="rId1"/>
  <headerFooter alignWithMargins="0">
    <oddHeader>&amp;RZałącznik nr 3
do Uchwały Nr XIV/105/2007
Rady Gminy Jedlnia Letnisko
z dnia 18.12. 2007 roku</oddHeader>
    <oddFooter>&amp;C
&amp;RStrona &amp;P z &amp;N</oddFooter>
  </headerFooter>
  <rowBreaks count="2" manualBreakCount="2">
    <brk id="36" max="13" man="1"/>
    <brk id="7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="90" zoomScaleNormal="90" workbookViewId="0" topLeftCell="A1">
      <selection activeCell="D3" sqref="D3:D7"/>
    </sheetView>
  </sheetViews>
  <sheetFormatPr defaultColWidth="9.33203125" defaultRowHeight="12.75"/>
  <cols>
    <col min="1" max="1" width="6.5" style="31" customWidth="1"/>
    <col min="2" max="2" width="8" style="31" customWidth="1"/>
    <col min="3" max="3" width="9" style="31" customWidth="1"/>
    <col min="4" max="4" width="6.33203125" style="31" customWidth="1"/>
    <col min="5" max="5" width="20.66015625" style="53" customWidth="1"/>
    <col min="6" max="6" width="14" style="31" customWidth="1"/>
    <col min="7" max="7" width="14.83203125" style="31" customWidth="1"/>
    <col min="8" max="8" width="15.5" style="31" customWidth="1"/>
    <col min="9" max="9" width="13.33203125" style="31" customWidth="1"/>
    <col min="10" max="10" width="3" style="31" customWidth="1"/>
    <col min="11" max="11" width="15.33203125" style="31" customWidth="1"/>
    <col min="12" max="12" width="16.83203125" style="31" customWidth="1"/>
    <col min="13" max="13" width="20.5" style="31" customWidth="1"/>
    <col min="14" max="16384" width="10.66015625" style="31" customWidth="1"/>
  </cols>
  <sheetData>
    <row r="1" spans="1:13" ht="18.75">
      <c r="A1" s="336" t="s">
        <v>585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0.5" customHeight="1">
      <c r="A2" s="30"/>
      <c r="B2" s="30"/>
      <c r="C2" s="30"/>
      <c r="D2" s="30"/>
      <c r="E2" s="32"/>
      <c r="F2" s="30"/>
      <c r="G2" s="30"/>
      <c r="H2" s="30"/>
      <c r="I2" s="30"/>
      <c r="J2" s="30"/>
      <c r="K2" s="30"/>
      <c r="L2" s="30"/>
      <c r="M2" s="33" t="s">
        <v>225</v>
      </c>
    </row>
    <row r="3" spans="1:13" ht="19.5" customHeight="1">
      <c r="A3" s="337" t="s">
        <v>315</v>
      </c>
      <c r="B3" s="337" t="s">
        <v>0</v>
      </c>
      <c r="C3" s="337" t="s">
        <v>472</v>
      </c>
      <c r="D3" s="337" t="s">
        <v>234</v>
      </c>
      <c r="E3" s="338" t="s">
        <v>473</v>
      </c>
      <c r="F3" s="272" t="s">
        <v>428</v>
      </c>
      <c r="G3" s="272" t="s">
        <v>320</v>
      </c>
      <c r="H3" s="272"/>
      <c r="I3" s="272"/>
      <c r="J3" s="272"/>
      <c r="K3" s="272"/>
      <c r="L3" s="272"/>
      <c r="M3" s="272" t="s">
        <v>474</v>
      </c>
    </row>
    <row r="4" spans="1:13" ht="19.5" customHeight="1">
      <c r="A4" s="337"/>
      <c r="B4" s="337"/>
      <c r="C4" s="337"/>
      <c r="D4" s="337"/>
      <c r="E4" s="338"/>
      <c r="F4" s="272"/>
      <c r="G4" s="272" t="s">
        <v>475</v>
      </c>
      <c r="H4" s="272" t="s">
        <v>476</v>
      </c>
      <c r="I4" s="272"/>
      <c r="J4" s="272"/>
      <c r="K4" s="272"/>
      <c r="L4" s="272"/>
      <c r="M4" s="272"/>
    </row>
    <row r="5" spans="1:13" ht="29.25" customHeight="1">
      <c r="A5" s="337"/>
      <c r="B5" s="337"/>
      <c r="C5" s="337"/>
      <c r="D5" s="337"/>
      <c r="E5" s="338"/>
      <c r="F5" s="272"/>
      <c r="G5" s="272"/>
      <c r="H5" s="272" t="s">
        <v>477</v>
      </c>
      <c r="I5" s="330" t="s">
        <v>561</v>
      </c>
      <c r="J5" s="333" t="s">
        <v>478</v>
      </c>
      <c r="K5" s="330"/>
      <c r="L5" s="272" t="s">
        <v>479</v>
      </c>
      <c r="M5" s="272"/>
    </row>
    <row r="6" spans="1:13" ht="19.5" customHeight="1">
      <c r="A6" s="337"/>
      <c r="B6" s="337"/>
      <c r="C6" s="337"/>
      <c r="D6" s="337"/>
      <c r="E6" s="338"/>
      <c r="F6" s="272"/>
      <c r="G6" s="272"/>
      <c r="H6" s="272"/>
      <c r="I6" s="331"/>
      <c r="J6" s="334"/>
      <c r="K6" s="331"/>
      <c r="L6" s="272"/>
      <c r="M6" s="272"/>
    </row>
    <row r="7" spans="1:13" ht="19.5" customHeight="1">
      <c r="A7" s="337"/>
      <c r="B7" s="337"/>
      <c r="C7" s="337"/>
      <c r="D7" s="337"/>
      <c r="E7" s="338"/>
      <c r="F7" s="272"/>
      <c r="G7" s="272"/>
      <c r="H7" s="272"/>
      <c r="I7" s="332"/>
      <c r="J7" s="335"/>
      <c r="K7" s="332"/>
      <c r="L7" s="272"/>
      <c r="M7" s="272"/>
    </row>
    <row r="8" spans="1:13" ht="7.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8">
        <v>9</v>
      </c>
      <c r="J8" s="39"/>
      <c r="K8" s="38">
        <v>10</v>
      </c>
      <c r="L8" s="36">
        <v>11</v>
      </c>
      <c r="M8" s="36">
        <v>12</v>
      </c>
    </row>
    <row r="9" spans="1:13" ht="51" customHeight="1">
      <c r="A9" s="40" t="s">
        <v>390</v>
      </c>
      <c r="B9" s="41" t="s">
        <v>2</v>
      </c>
      <c r="C9" s="41" t="s">
        <v>4</v>
      </c>
      <c r="D9" s="42">
        <v>605</v>
      </c>
      <c r="E9" s="43" t="s">
        <v>359</v>
      </c>
      <c r="F9" s="44">
        <v>17485000</v>
      </c>
      <c r="G9" s="44">
        <f>SUM(H9:L9)</f>
        <v>167000</v>
      </c>
      <c r="H9" s="44">
        <v>20000</v>
      </c>
      <c r="I9" s="44">
        <v>147000</v>
      </c>
      <c r="J9" s="45"/>
      <c r="K9" s="46"/>
      <c r="L9" s="44"/>
      <c r="M9" s="42" t="s">
        <v>480</v>
      </c>
    </row>
    <row r="10" spans="1:13" ht="64.5" customHeight="1">
      <c r="A10" s="40" t="s">
        <v>391</v>
      </c>
      <c r="B10" s="41" t="s">
        <v>2</v>
      </c>
      <c r="C10" s="41" t="s">
        <v>4</v>
      </c>
      <c r="D10" s="42">
        <v>605</v>
      </c>
      <c r="E10" s="43" t="s">
        <v>344</v>
      </c>
      <c r="F10" s="44">
        <v>2266232</v>
      </c>
      <c r="G10" s="44">
        <f>SUM(H10:L10)</f>
        <v>2194000</v>
      </c>
      <c r="H10" s="44">
        <v>0</v>
      </c>
      <c r="I10" s="44">
        <v>728500</v>
      </c>
      <c r="J10" s="45"/>
      <c r="K10" s="47"/>
      <c r="L10" s="44">
        <v>1465500</v>
      </c>
      <c r="M10" s="42" t="s">
        <v>480</v>
      </c>
    </row>
    <row r="11" spans="1:13" ht="73.5" customHeight="1">
      <c r="A11" s="40" t="s">
        <v>438</v>
      </c>
      <c r="B11" s="41" t="s">
        <v>2</v>
      </c>
      <c r="C11" s="41" t="s">
        <v>4</v>
      </c>
      <c r="D11" s="42">
        <v>605</v>
      </c>
      <c r="E11" s="43" t="s">
        <v>481</v>
      </c>
      <c r="F11" s="44">
        <v>8128773</v>
      </c>
      <c r="G11" s="44">
        <f>SUM(H11:L11)</f>
        <v>130500</v>
      </c>
      <c r="H11" s="44">
        <v>20000</v>
      </c>
      <c r="I11" s="44">
        <v>110500</v>
      </c>
      <c r="J11" s="45"/>
      <c r="K11" s="47"/>
      <c r="L11" s="44"/>
      <c r="M11" s="42" t="s">
        <v>480</v>
      </c>
    </row>
    <row r="12" spans="1:13" ht="51">
      <c r="A12" s="40" t="s">
        <v>439</v>
      </c>
      <c r="B12" s="41" t="s">
        <v>2</v>
      </c>
      <c r="C12" s="41" t="s">
        <v>4</v>
      </c>
      <c r="D12" s="42">
        <v>605</v>
      </c>
      <c r="E12" s="43" t="s">
        <v>482</v>
      </c>
      <c r="F12" s="44">
        <v>160000</v>
      </c>
      <c r="G12" s="44">
        <f>SUM(H12:L12)</f>
        <v>120000</v>
      </c>
      <c r="H12" s="44">
        <v>0</v>
      </c>
      <c r="I12" s="44">
        <v>120000</v>
      </c>
      <c r="J12" s="45"/>
      <c r="K12" s="47"/>
      <c r="L12" s="44"/>
      <c r="M12" s="42" t="s">
        <v>480</v>
      </c>
    </row>
    <row r="13" spans="1:13" ht="51">
      <c r="A13" s="40" t="s">
        <v>440</v>
      </c>
      <c r="B13" s="41" t="s">
        <v>2</v>
      </c>
      <c r="C13" s="41" t="s">
        <v>4</v>
      </c>
      <c r="D13" s="42">
        <v>605</v>
      </c>
      <c r="E13" s="43" t="s">
        <v>355</v>
      </c>
      <c r="F13" s="44">
        <v>2905106</v>
      </c>
      <c r="G13" s="44">
        <f>SUM(H13:L13)</f>
        <v>1442800</v>
      </c>
      <c r="H13" s="44">
        <v>0</v>
      </c>
      <c r="I13" s="44">
        <v>585700</v>
      </c>
      <c r="J13" s="45"/>
      <c r="K13" s="47"/>
      <c r="L13" s="44">
        <v>857100</v>
      </c>
      <c r="M13" s="42" t="s">
        <v>480</v>
      </c>
    </row>
    <row r="14" spans="1:13" ht="63.75">
      <c r="A14" s="40" t="s">
        <v>441</v>
      </c>
      <c r="B14" s="41" t="s">
        <v>2</v>
      </c>
      <c r="C14" s="41" t="s">
        <v>4</v>
      </c>
      <c r="D14" s="42">
        <v>605</v>
      </c>
      <c r="E14" s="43" t="s">
        <v>483</v>
      </c>
      <c r="F14" s="44">
        <v>130000</v>
      </c>
      <c r="G14" s="44">
        <v>130000</v>
      </c>
      <c r="H14" s="44">
        <v>0</v>
      </c>
      <c r="I14" s="44">
        <v>130000</v>
      </c>
      <c r="J14" s="45"/>
      <c r="K14" s="47"/>
      <c r="L14" s="44"/>
      <c r="M14" s="42" t="s">
        <v>480</v>
      </c>
    </row>
    <row r="15" spans="1:13" ht="76.5">
      <c r="A15" s="40" t="s">
        <v>442</v>
      </c>
      <c r="B15" s="41" t="s">
        <v>2</v>
      </c>
      <c r="C15" s="41" t="s">
        <v>4</v>
      </c>
      <c r="D15" s="42">
        <v>605</v>
      </c>
      <c r="E15" s="43" t="s">
        <v>569</v>
      </c>
      <c r="F15" s="44">
        <v>40000</v>
      </c>
      <c r="G15" s="44">
        <v>40000</v>
      </c>
      <c r="H15" s="44">
        <v>40000</v>
      </c>
      <c r="I15" s="44"/>
      <c r="J15" s="45"/>
      <c r="K15" s="47"/>
      <c r="L15" s="44"/>
      <c r="M15" s="42" t="s">
        <v>480</v>
      </c>
    </row>
    <row r="16" spans="1:13" ht="38.25">
      <c r="A16" s="40" t="s">
        <v>443</v>
      </c>
      <c r="B16" s="41" t="s">
        <v>2</v>
      </c>
      <c r="C16" s="41" t="s">
        <v>4</v>
      </c>
      <c r="D16" s="42">
        <v>605</v>
      </c>
      <c r="E16" s="43" t="s">
        <v>484</v>
      </c>
      <c r="F16" s="44">
        <v>128185</v>
      </c>
      <c r="G16" s="44">
        <v>90053</v>
      </c>
      <c r="H16" s="44">
        <v>11600</v>
      </c>
      <c r="I16" s="44"/>
      <c r="J16" s="45" t="s">
        <v>560</v>
      </c>
      <c r="K16" s="47">
        <v>78453</v>
      </c>
      <c r="L16" s="44"/>
      <c r="M16" s="42" t="s">
        <v>480</v>
      </c>
    </row>
    <row r="17" spans="1:13" ht="38.25">
      <c r="A17" s="40" t="s">
        <v>444</v>
      </c>
      <c r="B17" s="41" t="s">
        <v>2</v>
      </c>
      <c r="C17" s="41" t="s">
        <v>4</v>
      </c>
      <c r="D17" s="42">
        <v>605</v>
      </c>
      <c r="E17" s="43" t="s">
        <v>485</v>
      </c>
      <c r="F17" s="44">
        <v>2485000</v>
      </c>
      <c r="G17" s="44">
        <f>SUM(H17:L17)</f>
        <v>135000</v>
      </c>
      <c r="H17" s="44">
        <v>5000</v>
      </c>
      <c r="I17" s="44">
        <v>130000</v>
      </c>
      <c r="J17" s="45"/>
      <c r="K17" s="47"/>
      <c r="L17" s="44"/>
      <c r="M17" s="42" t="s">
        <v>480</v>
      </c>
    </row>
    <row r="18" spans="1:13" ht="93" customHeight="1">
      <c r="A18" s="40" t="s">
        <v>445</v>
      </c>
      <c r="B18" s="41">
        <v>400</v>
      </c>
      <c r="C18" s="41">
        <v>40002</v>
      </c>
      <c r="D18" s="42">
        <v>605</v>
      </c>
      <c r="E18" s="43" t="s">
        <v>486</v>
      </c>
      <c r="F18" s="44">
        <v>1669760</v>
      </c>
      <c r="G18" s="44">
        <v>61000</v>
      </c>
      <c r="H18" s="44">
        <v>61000</v>
      </c>
      <c r="I18" s="44"/>
      <c r="J18" s="45"/>
      <c r="K18" s="47"/>
      <c r="L18" s="44"/>
      <c r="M18" s="42" t="s">
        <v>480</v>
      </c>
    </row>
    <row r="19" spans="1:13" ht="38.25">
      <c r="A19" s="40" t="s">
        <v>446</v>
      </c>
      <c r="B19" s="41">
        <v>600</v>
      </c>
      <c r="C19" s="41">
        <v>60013</v>
      </c>
      <c r="D19" s="42">
        <v>605</v>
      </c>
      <c r="E19" s="43" t="s">
        <v>456</v>
      </c>
      <c r="F19" s="44">
        <v>600000</v>
      </c>
      <c r="G19" s="44">
        <f>SUM(H19:L19)</f>
        <v>150000</v>
      </c>
      <c r="H19" s="48">
        <v>150000</v>
      </c>
      <c r="I19" s="44"/>
      <c r="J19" s="45"/>
      <c r="K19" s="47"/>
      <c r="L19" s="44"/>
      <c r="M19" s="42" t="s">
        <v>480</v>
      </c>
    </row>
    <row r="20" spans="1:13" ht="38.25">
      <c r="A20" s="40" t="s">
        <v>447</v>
      </c>
      <c r="B20" s="41">
        <v>600</v>
      </c>
      <c r="C20" s="41">
        <v>60016</v>
      </c>
      <c r="D20" s="42">
        <v>605</v>
      </c>
      <c r="E20" s="43" t="s">
        <v>570</v>
      </c>
      <c r="F20" s="44">
        <v>1508151</v>
      </c>
      <c r="G20" s="44">
        <f>SUM(H20:L20)</f>
        <v>1508151</v>
      </c>
      <c r="H20" s="44">
        <v>0</v>
      </c>
      <c r="I20" s="44">
        <v>226223</v>
      </c>
      <c r="J20" s="45"/>
      <c r="K20" s="47"/>
      <c r="L20" s="44">
        <v>1281928</v>
      </c>
      <c r="M20" s="42" t="s">
        <v>480</v>
      </c>
    </row>
    <row r="21" spans="1:13" ht="102">
      <c r="A21" s="40" t="s">
        <v>487</v>
      </c>
      <c r="B21" s="41" t="s">
        <v>36</v>
      </c>
      <c r="C21" s="41" t="s">
        <v>42</v>
      </c>
      <c r="D21" s="42">
        <v>605</v>
      </c>
      <c r="E21" s="43" t="s">
        <v>571</v>
      </c>
      <c r="F21" s="44">
        <v>3032753</v>
      </c>
      <c r="G21" s="44">
        <v>1072077</v>
      </c>
      <c r="H21" s="44">
        <v>0</v>
      </c>
      <c r="I21" s="49">
        <v>1072077</v>
      </c>
      <c r="J21" s="45"/>
      <c r="K21" s="47"/>
      <c r="L21" s="44"/>
      <c r="M21" s="42" t="s">
        <v>480</v>
      </c>
    </row>
    <row r="22" spans="1:13" ht="25.5">
      <c r="A22" s="40" t="s">
        <v>488</v>
      </c>
      <c r="B22" s="41">
        <v>700</v>
      </c>
      <c r="C22" s="41">
        <v>70005</v>
      </c>
      <c r="D22" s="42">
        <v>605</v>
      </c>
      <c r="E22" s="43" t="s">
        <v>489</v>
      </c>
      <c r="F22" s="44">
        <v>30000</v>
      </c>
      <c r="G22" s="44">
        <f aca="true" t="shared" si="0" ref="G22:G38">SUM(H22:L22)</f>
        <v>30000</v>
      </c>
      <c r="H22" s="44">
        <v>30000</v>
      </c>
      <c r="I22" s="44"/>
      <c r="J22" s="45"/>
      <c r="K22" s="47"/>
      <c r="L22" s="44"/>
      <c r="M22" s="42" t="s">
        <v>480</v>
      </c>
    </row>
    <row r="23" spans="1:13" ht="38.25">
      <c r="A23" s="40" t="s">
        <v>490</v>
      </c>
      <c r="B23" s="41">
        <v>750</v>
      </c>
      <c r="C23" s="41">
        <v>75023</v>
      </c>
      <c r="D23" s="42">
        <v>605</v>
      </c>
      <c r="E23" s="43" t="s">
        <v>491</v>
      </c>
      <c r="F23" s="44">
        <v>60000</v>
      </c>
      <c r="G23" s="44">
        <f t="shared" si="0"/>
        <v>60000</v>
      </c>
      <c r="H23" s="44">
        <v>60000</v>
      </c>
      <c r="I23" s="44"/>
      <c r="J23" s="45"/>
      <c r="K23" s="47"/>
      <c r="L23" s="44"/>
      <c r="M23" s="42" t="s">
        <v>480</v>
      </c>
    </row>
    <row r="24" spans="1:13" ht="51">
      <c r="A24" s="40" t="s">
        <v>492</v>
      </c>
      <c r="B24" s="41">
        <v>750</v>
      </c>
      <c r="C24" s="41">
        <v>75023</v>
      </c>
      <c r="D24" s="42">
        <v>606</v>
      </c>
      <c r="E24" s="43" t="s">
        <v>493</v>
      </c>
      <c r="F24" s="44">
        <v>25000</v>
      </c>
      <c r="G24" s="44">
        <f t="shared" si="0"/>
        <v>25000</v>
      </c>
      <c r="H24" s="44">
        <v>25000</v>
      </c>
      <c r="I24" s="44"/>
      <c r="J24" s="45"/>
      <c r="K24" s="47"/>
      <c r="L24" s="44"/>
      <c r="M24" s="42" t="s">
        <v>480</v>
      </c>
    </row>
    <row r="25" spans="1:13" ht="38.25">
      <c r="A25" s="40" t="s">
        <v>494</v>
      </c>
      <c r="B25" s="41">
        <v>754</v>
      </c>
      <c r="C25" s="41">
        <v>75412</v>
      </c>
      <c r="D25" s="42">
        <v>606</v>
      </c>
      <c r="E25" s="43" t="s">
        <v>572</v>
      </c>
      <c r="F25" s="44">
        <v>370000</v>
      </c>
      <c r="G25" s="44">
        <f t="shared" si="0"/>
        <v>370000</v>
      </c>
      <c r="H25" s="44">
        <v>60000</v>
      </c>
      <c r="I25" s="44">
        <v>310000</v>
      </c>
      <c r="J25" s="45"/>
      <c r="K25" s="47"/>
      <c r="L25" s="44"/>
      <c r="M25" s="42" t="s">
        <v>480</v>
      </c>
    </row>
    <row r="26" spans="1:13" ht="25.5">
      <c r="A26" s="40" t="s">
        <v>495</v>
      </c>
      <c r="B26" s="41">
        <v>801</v>
      </c>
      <c r="C26" s="41">
        <v>80101</v>
      </c>
      <c r="D26" s="42">
        <v>605</v>
      </c>
      <c r="E26" s="43" t="s">
        <v>372</v>
      </c>
      <c r="F26" s="44">
        <v>1892000</v>
      </c>
      <c r="G26" s="44">
        <f t="shared" si="0"/>
        <v>22000</v>
      </c>
      <c r="H26" s="44">
        <v>22000</v>
      </c>
      <c r="I26" s="44"/>
      <c r="J26" s="45"/>
      <c r="K26" s="47"/>
      <c r="L26" s="44"/>
      <c r="M26" s="42" t="s">
        <v>480</v>
      </c>
    </row>
    <row r="27" spans="1:13" ht="38.25">
      <c r="A27" s="40" t="s">
        <v>496</v>
      </c>
      <c r="B27" s="41" t="s">
        <v>124</v>
      </c>
      <c r="C27" s="41">
        <v>80101</v>
      </c>
      <c r="D27" s="42">
        <v>605</v>
      </c>
      <c r="E27" s="43" t="s">
        <v>497</v>
      </c>
      <c r="F27" s="44">
        <v>20000</v>
      </c>
      <c r="G27" s="44">
        <f t="shared" si="0"/>
        <v>20000</v>
      </c>
      <c r="H27" s="44">
        <v>20000</v>
      </c>
      <c r="I27" s="44"/>
      <c r="J27" s="50"/>
      <c r="K27" s="47"/>
      <c r="L27" s="44"/>
      <c r="M27" s="42" t="s">
        <v>480</v>
      </c>
    </row>
    <row r="28" spans="1:13" ht="63.75">
      <c r="A28" s="40" t="s">
        <v>498</v>
      </c>
      <c r="B28" s="41" t="s">
        <v>124</v>
      </c>
      <c r="C28" s="41">
        <v>80101</v>
      </c>
      <c r="D28" s="42">
        <v>605</v>
      </c>
      <c r="E28" s="43" t="s">
        <v>499</v>
      </c>
      <c r="F28" s="44">
        <v>20000</v>
      </c>
      <c r="G28" s="44">
        <f t="shared" si="0"/>
        <v>20000</v>
      </c>
      <c r="H28" s="44">
        <v>20000</v>
      </c>
      <c r="I28" s="44"/>
      <c r="J28" s="50"/>
      <c r="K28" s="47"/>
      <c r="L28" s="44"/>
      <c r="M28" s="42" t="s">
        <v>480</v>
      </c>
    </row>
    <row r="29" spans="1:13" ht="63.75">
      <c r="A29" s="40" t="s">
        <v>500</v>
      </c>
      <c r="B29" s="41" t="s">
        <v>124</v>
      </c>
      <c r="C29" s="41">
        <v>80101</v>
      </c>
      <c r="D29" s="42">
        <v>605</v>
      </c>
      <c r="E29" s="43" t="s">
        <v>501</v>
      </c>
      <c r="F29" s="44">
        <v>20000</v>
      </c>
      <c r="G29" s="44">
        <f t="shared" si="0"/>
        <v>20000</v>
      </c>
      <c r="H29" s="44">
        <v>20000</v>
      </c>
      <c r="I29" s="44"/>
      <c r="J29" s="50"/>
      <c r="K29" s="47"/>
      <c r="L29" s="44"/>
      <c r="M29" s="42" t="s">
        <v>480</v>
      </c>
    </row>
    <row r="30" spans="1:13" ht="38.25">
      <c r="A30" s="40" t="s">
        <v>502</v>
      </c>
      <c r="B30" s="41" t="s">
        <v>124</v>
      </c>
      <c r="C30" s="41" t="s">
        <v>126</v>
      </c>
      <c r="D30" s="42">
        <v>605</v>
      </c>
      <c r="E30" s="43" t="s">
        <v>563</v>
      </c>
      <c r="F30" s="44">
        <v>50000</v>
      </c>
      <c r="G30" s="44">
        <f t="shared" si="0"/>
        <v>50000</v>
      </c>
      <c r="H30" s="44">
        <v>50000</v>
      </c>
      <c r="I30" s="44"/>
      <c r="J30" s="50"/>
      <c r="K30" s="47"/>
      <c r="L30" s="44"/>
      <c r="M30" s="42" t="s">
        <v>480</v>
      </c>
    </row>
    <row r="31" spans="1:13" ht="38.25">
      <c r="A31" s="40" t="s">
        <v>504</v>
      </c>
      <c r="B31" s="41" t="s">
        <v>124</v>
      </c>
      <c r="C31" s="41">
        <v>80101</v>
      </c>
      <c r="D31" s="42">
        <v>606</v>
      </c>
      <c r="E31" s="43" t="s">
        <v>503</v>
      </c>
      <c r="F31" s="44">
        <v>20000</v>
      </c>
      <c r="G31" s="44">
        <f t="shared" si="0"/>
        <v>20000</v>
      </c>
      <c r="H31" s="44">
        <v>20000</v>
      </c>
      <c r="I31" s="44"/>
      <c r="J31" s="50"/>
      <c r="K31" s="47"/>
      <c r="L31" s="44"/>
      <c r="M31" s="42" t="s">
        <v>480</v>
      </c>
    </row>
    <row r="32" spans="1:13" ht="12.75">
      <c r="A32" s="40" t="s">
        <v>506</v>
      </c>
      <c r="B32" s="41" t="s">
        <v>124</v>
      </c>
      <c r="C32" s="41">
        <v>80104</v>
      </c>
      <c r="D32" s="42">
        <v>605</v>
      </c>
      <c r="E32" s="43" t="s">
        <v>505</v>
      </c>
      <c r="F32" s="44">
        <v>84000</v>
      </c>
      <c r="G32" s="44">
        <f t="shared" si="0"/>
        <v>82000</v>
      </c>
      <c r="H32" s="44">
        <v>82000</v>
      </c>
      <c r="I32" s="44"/>
      <c r="J32" s="50"/>
      <c r="K32" s="47"/>
      <c r="L32" s="44"/>
      <c r="M32" s="42" t="s">
        <v>480</v>
      </c>
    </row>
    <row r="33" spans="1:13" ht="38.25">
      <c r="A33" s="40" t="s">
        <v>507</v>
      </c>
      <c r="B33" s="41" t="s">
        <v>124</v>
      </c>
      <c r="C33" s="41">
        <v>80110</v>
      </c>
      <c r="D33" s="42">
        <v>606</v>
      </c>
      <c r="E33" s="43" t="s">
        <v>503</v>
      </c>
      <c r="F33" s="44">
        <v>10000</v>
      </c>
      <c r="G33" s="44">
        <f t="shared" si="0"/>
        <v>10000</v>
      </c>
      <c r="H33" s="44">
        <v>10000</v>
      </c>
      <c r="I33" s="44"/>
      <c r="J33" s="50"/>
      <c r="K33" s="47"/>
      <c r="L33" s="44"/>
      <c r="M33" s="42" t="s">
        <v>480</v>
      </c>
    </row>
    <row r="34" spans="1:13" ht="38.25">
      <c r="A34" s="40" t="s">
        <v>508</v>
      </c>
      <c r="B34" s="41" t="s">
        <v>124</v>
      </c>
      <c r="C34" s="41" t="s">
        <v>138</v>
      </c>
      <c r="D34" s="42">
        <v>606</v>
      </c>
      <c r="E34" s="43" t="s">
        <v>564</v>
      </c>
      <c r="F34" s="44">
        <v>25000</v>
      </c>
      <c r="G34" s="44">
        <f t="shared" si="0"/>
        <v>25000</v>
      </c>
      <c r="H34" s="44">
        <v>25000</v>
      </c>
      <c r="I34" s="44"/>
      <c r="J34" s="50"/>
      <c r="K34" s="47"/>
      <c r="L34" s="44"/>
      <c r="M34" s="42" t="s">
        <v>480</v>
      </c>
    </row>
    <row r="35" spans="1:13" ht="25.5">
      <c r="A35" s="40" t="s">
        <v>510</v>
      </c>
      <c r="B35" s="41" t="s">
        <v>124</v>
      </c>
      <c r="C35" s="41">
        <v>80195</v>
      </c>
      <c r="D35" s="42">
        <v>605</v>
      </c>
      <c r="E35" s="43" t="s">
        <v>573</v>
      </c>
      <c r="F35" s="44">
        <v>271476</v>
      </c>
      <c r="G35" s="44">
        <f t="shared" si="0"/>
        <v>37400</v>
      </c>
      <c r="H35" s="44">
        <v>37400</v>
      </c>
      <c r="I35" s="44"/>
      <c r="J35" s="50"/>
      <c r="K35" s="47"/>
      <c r="L35" s="44"/>
      <c r="M35" s="42" t="s">
        <v>480</v>
      </c>
    </row>
    <row r="36" spans="1:13" ht="25.5">
      <c r="A36" s="40" t="s">
        <v>565</v>
      </c>
      <c r="B36" s="41">
        <v>900</v>
      </c>
      <c r="C36" s="41">
        <v>90001</v>
      </c>
      <c r="D36" s="42">
        <v>605</v>
      </c>
      <c r="E36" s="43" t="s">
        <v>509</v>
      </c>
      <c r="F36" s="44">
        <v>60000</v>
      </c>
      <c r="G36" s="44">
        <f t="shared" si="0"/>
        <v>60000</v>
      </c>
      <c r="H36" s="44">
        <v>60000</v>
      </c>
      <c r="I36" s="44"/>
      <c r="J36" s="50"/>
      <c r="K36" s="47"/>
      <c r="L36" s="44"/>
      <c r="M36" s="42" t="s">
        <v>480</v>
      </c>
    </row>
    <row r="37" spans="1:13" ht="38.25">
      <c r="A37" s="40" t="s">
        <v>566</v>
      </c>
      <c r="B37" s="41" t="s">
        <v>179</v>
      </c>
      <c r="C37" s="41">
        <v>90002</v>
      </c>
      <c r="D37" s="42">
        <v>605</v>
      </c>
      <c r="E37" s="43" t="s">
        <v>511</v>
      </c>
      <c r="F37" s="44">
        <v>755750</v>
      </c>
      <c r="G37" s="44">
        <f t="shared" si="0"/>
        <v>50000</v>
      </c>
      <c r="H37" s="44">
        <v>50000</v>
      </c>
      <c r="I37" s="44"/>
      <c r="J37" s="50"/>
      <c r="K37" s="47"/>
      <c r="L37" s="44"/>
      <c r="M37" s="42" t="s">
        <v>480</v>
      </c>
    </row>
    <row r="38" spans="1:13" ht="51">
      <c r="A38" s="40" t="s">
        <v>567</v>
      </c>
      <c r="B38" s="41" t="s">
        <v>179</v>
      </c>
      <c r="C38" s="41">
        <v>90015</v>
      </c>
      <c r="D38" s="42">
        <v>605</v>
      </c>
      <c r="E38" s="43" t="s">
        <v>568</v>
      </c>
      <c r="F38" s="44">
        <v>400000</v>
      </c>
      <c r="G38" s="44">
        <f t="shared" si="0"/>
        <v>250000</v>
      </c>
      <c r="H38" s="44">
        <v>250000</v>
      </c>
      <c r="I38" s="44"/>
      <c r="J38" s="50"/>
      <c r="K38" s="47"/>
      <c r="L38" s="44"/>
      <c r="M38" s="42" t="s">
        <v>480</v>
      </c>
    </row>
    <row r="39" spans="1:13" ht="37.5" customHeight="1">
      <c r="A39" s="259" t="s">
        <v>512</v>
      </c>
      <c r="B39" s="260"/>
      <c r="C39" s="260"/>
      <c r="D39" s="260"/>
      <c r="E39" s="261"/>
      <c r="F39" s="51">
        <f>SUM(F9:F38)</f>
        <v>44652186</v>
      </c>
      <c r="G39" s="51">
        <f>SUM(G9:G38)</f>
        <v>8391981</v>
      </c>
      <c r="H39" s="51">
        <f>SUM(H9:H38)</f>
        <v>1149000</v>
      </c>
      <c r="I39" s="52">
        <f>SUM(I9:I38)</f>
        <v>3560000</v>
      </c>
      <c r="J39" s="218" t="s">
        <v>560</v>
      </c>
      <c r="K39" s="219">
        <f>K16</f>
        <v>78453</v>
      </c>
      <c r="L39" s="51">
        <f>SUM(L9:L38)</f>
        <v>3604528</v>
      </c>
      <c r="M39" s="34" t="s">
        <v>335</v>
      </c>
    </row>
    <row r="41" ht="12.75">
      <c r="A41" s="31" t="s">
        <v>513</v>
      </c>
    </row>
    <row r="42" ht="12.75">
      <c r="A42" s="31" t="s">
        <v>514</v>
      </c>
    </row>
    <row r="43" ht="12.75">
      <c r="A43" s="31" t="s">
        <v>515</v>
      </c>
    </row>
    <row r="44" ht="12.75">
      <c r="A44" s="31" t="s">
        <v>516</v>
      </c>
    </row>
    <row r="46" ht="12.75">
      <c r="A46" s="54"/>
    </row>
    <row r="56" ht="12.75">
      <c r="F56" s="55"/>
    </row>
  </sheetData>
  <sheetProtection/>
  <mergeCells count="16">
    <mergeCell ref="A39:E39"/>
    <mergeCell ref="A1:M1"/>
    <mergeCell ref="A3:A7"/>
    <mergeCell ref="B3:B7"/>
    <mergeCell ref="C3:C7"/>
    <mergeCell ref="E3:E7"/>
    <mergeCell ref="G3:L3"/>
    <mergeCell ref="M3:M7"/>
    <mergeCell ref="G4:G7"/>
    <mergeCell ref="D3:D7"/>
    <mergeCell ref="F3:F7"/>
    <mergeCell ref="H4:L4"/>
    <mergeCell ref="H5:H7"/>
    <mergeCell ref="L5:L7"/>
    <mergeCell ref="I5:I7"/>
    <mergeCell ref="J5:K7"/>
  </mergeCells>
  <printOptions horizontalCentered="1"/>
  <pageMargins left="0.5" right="0.3937007874015748" top="1.39" bottom="0.7874015748031497" header="0.5118110236220472" footer="0.5118110236220472"/>
  <pageSetup horizontalDpi="600" verticalDpi="600" orientation="portrait" paperSize="9" scale="65" r:id="rId1"/>
  <headerFooter alignWithMargins="0">
    <oddHeader>&amp;R&amp;9Załącznik nr 3a
do Uchwały Nr XIV/105/2007
Rady Gminy Jedlnia Letnisko  
z dnia 18.12.2007r.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7"/>
  <sheetViews>
    <sheetView zoomScale="90" zoomScaleNormal="90" workbookViewId="0" topLeftCell="A1">
      <selection activeCell="B3" sqref="B3:B8"/>
    </sheetView>
  </sheetViews>
  <sheetFormatPr defaultColWidth="12" defaultRowHeight="12.75"/>
  <cols>
    <col min="1" max="1" width="4.16015625" style="20" bestFit="1" customWidth="1"/>
    <col min="2" max="2" width="20.66015625" style="20" customWidth="1"/>
    <col min="3" max="3" width="15.16015625" style="20" customWidth="1"/>
    <col min="4" max="4" width="14.33203125" style="20" customWidth="1"/>
    <col min="5" max="5" width="14" style="20" customWidth="1"/>
    <col min="6" max="6" width="12.5" style="20" customWidth="1"/>
    <col min="7" max="8" width="12" style="20" customWidth="1"/>
    <col min="9" max="9" width="10.16015625" style="20" customWidth="1"/>
    <col min="10" max="10" width="9" style="20" customWidth="1"/>
    <col min="11" max="11" width="10" style="20" customWidth="1"/>
    <col min="12" max="12" width="11.33203125" style="20" customWidth="1"/>
    <col min="13" max="13" width="13.66015625" style="20" customWidth="1"/>
    <col min="14" max="14" width="14.5" style="20" customWidth="1"/>
    <col min="15" max="15" width="9.66015625" style="20" customWidth="1"/>
    <col min="16" max="16" width="9.5" style="20" customWidth="1"/>
    <col min="17" max="17" width="10.16015625" style="20" customWidth="1"/>
    <col min="18" max="16384" width="12" style="20" customWidth="1"/>
  </cols>
  <sheetData>
    <row r="1" spans="1:17" ht="12.75">
      <c r="A1" s="343" t="s">
        <v>584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</row>
    <row r="2" spans="1:17" ht="11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1.25">
      <c r="A3" s="342" t="s">
        <v>315</v>
      </c>
      <c r="B3" s="342" t="s">
        <v>316</v>
      </c>
      <c r="C3" s="346" t="s">
        <v>317</v>
      </c>
      <c r="D3" s="346" t="s">
        <v>318</v>
      </c>
      <c r="E3" s="346" t="s">
        <v>319</v>
      </c>
      <c r="F3" s="342" t="s">
        <v>219</v>
      </c>
      <c r="G3" s="342"/>
      <c r="H3" s="342" t="s">
        <v>320</v>
      </c>
      <c r="I3" s="342"/>
      <c r="J3" s="342"/>
      <c r="K3" s="342"/>
      <c r="L3" s="342"/>
      <c r="M3" s="342"/>
      <c r="N3" s="342"/>
      <c r="O3" s="342"/>
      <c r="P3" s="342"/>
      <c r="Q3" s="342"/>
    </row>
    <row r="4" spans="1:17" ht="11.25">
      <c r="A4" s="342"/>
      <c r="B4" s="342"/>
      <c r="C4" s="346"/>
      <c r="D4" s="346"/>
      <c r="E4" s="346"/>
      <c r="F4" s="346" t="s">
        <v>321</v>
      </c>
      <c r="G4" s="346" t="s">
        <v>322</v>
      </c>
      <c r="H4" s="342" t="s">
        <v>323</v>
      </c>
      <c r="I4" s="342"/>
      <c r="J4" s="342"/>
      <c r="K4" s="342"/>
      <c r="L4" s="342"/>
      <c r="M4" s="342"/>
      <c r="N4" s="342"/>
      <c r="O4" s="342"/>
      <c r="P4" s="342"/>
      <c r="Q4" s="342"/>
    </row>
    <row r="5" spans="1:17" ht="11.25">
      <c r="A5" s="342"/>
      <c r="B5" s="342"/>
      <c r="C5" s="346"/>
      <c r="D5" s="346"/>
      <c r="E5" s="346"/>
      <c r="F5" s="346"/>
      <c r="G5" s="346"/>
      <c r="H5" s="346" t="s">
        <v>324</v>
      </c>
      <c r="I5" s="342" t="s">
        <v>217</v>
      </c>
      <c r="J5" s="342"/>
      <c r="K5" s="342"/>
      <c r="L5" s="342"/>
      <c r="M5" s="342"/>
      <c r="N5" s="342"/>
      <c r="O5" s="342"/>
      <c r="P5" s="342"/>
      <c r="Q5" s="342"/>
    </row>
    <row r="6" spans="1:17" ht="14.25" customHeight="1">
      <c r="A6" s="342"/>
      <c r="B6" s="342"/>
      <c r="C6" s="346"/>
      <c r="D6" s="346"/>
      <c r="E6" s="346"/>
      <c r="F6" s="346"/>
      <c r="G6" s="346"/>
      <c r="H6" s="346"/>
      <c r="I6" s="342" t="s">
        <v>325</v>
      </c>
      <c r="J6" s="342"/>
      <c r="K6" s="342"/>
      <c r="L6" s="342"/>
      <c r="M6" s="342" t="s">
        <v>326</v>
      </c>
      <c r="N6" s="342"/>
      <c r="O6" s="342"/>
      <c r="P6" s="342"/>
      <c r="Q6" s="342"/>
    </row>
    <row r="7" spans="1:17" ht="12.75" customHeight="1">
      <c r="A7" s="342"/>
      <c r="B7" s="342"/>
      <c r="C7" s="346"/>
      <c r="D7" s="346"/>
      <c r="E7" s="346"/>
      <c r="F7" s="346"/>
      <c r="G7" s="346"/>
      <c r="H7" s="346"/>
      <c r="I7" s="346" t="s">
        <v>327</v>
      </c>
      <c r="J7" s="342" t="s">
        <v>328</v>
      </c>
      <c r="K7" s="342"/>
      <c r="L7" s="342"/>
      <c r="M7" s="346" t="s">
        <v>329</v>
      </c>
      <c r="N7" s="346" t="s">
        <v>328</v>
      </c>
      <c r="O7" s="346"/>
      <c r="P7" s="346"/>
      <c r="Q7" s="346"/>
    </row>
    <row r="8" spans="1:17" ht="48" customHeight="1">
      <c r="A8" s="342"/>
      <c r="B8" s="342"/>
      <c r="C8" s="346"/>
      <c r="D8" s="346"/>
      <c r="E8" s="346"/>
      <c r="F8" s="346"/>
      <c r="G8" s="346"/>
      <c r="H8" s="346"/>
      <c r="I8" s="346"/>
      <c r="J8" s="118" t="s">
        <v>330</v>
      </c>
      <c r="K8" s="118" t="s">
        <v>331</v>
      </c>
      <c r="L8" s="118" t="s">
        <v>332</v>
      </c>
      <c r="M8" s="346"/>
      <c r="N8" s="118" t="s">
        <v>413</v>
      </c>
      <c r="O8" s="118" t="s">
        <v>330</v>
      </c>
      <c r="P8" s="118" t="s">
        <v>331</v>
      </c>
      <c r="Q8" s="118" t="s">
        <v>333</v>
      </c>
    </row>
    <row r="9" spans="1:17" ht="7.5" customHeight="1">
      <c r="A9" s="119">
        <v>1</v>
      </c>
      <c r="B9" s="119">
        <v>2</v>
      </c>
      <c r="C9" s="119">
        <v>3</v>
      </c>
      <c r="D9" s="119">
        <v>4</v>
      </c>
      <c r="E9" s="119">
        <v>5</v>
      </c>
      <c r="F9" s="119">
        <v>6</v>
      </c>
      <c r="G9" s="119">
        <v>7</v>
      </c>
      <c r="H9" s="119">
        <v>8</v>
      </c>
      <c r="I9" s="119">
        <v>9</v>
      </c>
      <c r="J9" s="119">
        <v>10</v>
      </c>
      <c r="K9" s="119">
        <v>11</v>
      </c>
      <c r="L9" s="119">
        <v>12</v>
      </c>
      <c r="M9" s="119">
        <v>13</v>
      </c>
      <c r="N9" s="119">
        <v>14</v>
      </c>
      <c r="O9" s="119">
        <v>15</v>
      </c>
      <c r="P9" s="119">
        <v>16</v>
      </c>
      <c r="Q9" s="119">
        <v>17</v>
      </c>
    </row>
    <row r="10" spans="1:17" s="21" customFormat="1" ht="11.25">
      <c r="A10" s="120">
        <v>1</v>
      </c>
      <c r="B10" s="121" t="s">
        <v>334</v>
      </c>
      <c r="C10" s="347" t="s">
        <v>335</v>
      </c>
      <c r="D10" s="348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7" ht="12.75">
      <c r="A11" s="340" t="s">
        <v>336</v>
      </c>
      <c r="B11" s="123" t="s">
        <v>337</v>
      </c>
      <c r="C11" s="124" t="s">
        <v>338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1:17" ht="12.75">
      <c r="A12" s="340"/>
      <c r="B12" s="123" t="s">
        <v>339</v>
      </c>
      <c r="C12" s="127" t="s">
        <v>340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9"/>
    </row>
    <row r="13" spans="1:17" ht="12.75">
      <c r="A13" s="340"/>
      <c r="B13" s="123" t="s">
        <v>341</v>
      </c>
      <c r="C13" s="127" t="s">
        <v>342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9"/>
    </row>
    <row r="14" spans="1:17" ht="12.75">
      <c r="A14" s="340"/>
      <c r="B14" s="123" t="s">
        <v>343</v>
      </c>
      <c r="C14" s="130" t="s">
        <v>344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2"/>
    </row>
    <row r="15" spans="1:17" ht="11.25">
      <c r="A15" s="340"/>
      <c r="B15" s="123" t="s">
        <v>345</v>
      </c>
      <c r="C15" s="133"/>
      <c r="D15" s="133" t="s">
        <v>346</v>
      </c>
      <c r="E15" s="134">
        <f>F15+G15</f>
        <v>2194000</v>
      </c>
      <c r="F15" s="134">
        <f>I15</f>
        <v>728500</v>
      </c>
      <c r="G15" s="134">
        <f>M15</f>
        <v>1465500</v>
      </c>
      <c r="H15" s="134">
        <f>I15+M15</f>
        <v>2194000</v>
      </c>
      <c r="I15" s="134">
        <f>J15+K15+L15</f>
        <v>728500</v>
      </c>
      <c r="J15" s="134"/>
      <c r="K15" s="134">
        <f>SUM(K16:K19)</f>
        <v>728500</v>
      </c>
      <c r="L15" s="134"/>
      <c r="M15" s="134">
        <f>N15+O15+P15+Q15</f>
        <v>1465500</v>
      </c>
      <c r="N15" s="134">
        <f>SUM(N16:N19)</f>
        <v>1465500</v>
      </c>
      <c r="O15" s="134"/>
      <c r="P15" s="134"/>
      <c r="Q15" s="134"/>
    </row>
    <row r="16" spans="1:17" ht="11.25">
      <c r="A16" s="340"/>
      <c r="B16" s="123" t="s">
        <v>347</v>
      </c>
      <c r="C16" s="135"/>
      <c r="D16" s="135"/>
      <c r="E16" s="134"/>
      <c r="F16" s="134"/>
      <c r="G16" s="134"/>
      <c r="H16" s="134">
        <f>I16+M16</f>
        <v>2194000</v>
      </c>
      <c r="I16" s="134">
        <f>J16+K16+L16</f>
        <v>728500</v>
      </c>
      <c r="J16" s="136"/>
      <c r="K16" s="136">
        <v>728500</v>
      </c>
      <c r="L16" s="136"/>
      <c r="M16" s="134">
        <f>N16+O16+P16+Q16</f>
        <v>1465500</v>
      </c>
      <c r="N16" s="136">
        <v>1465500</v>
      </c>
      <c r="O16" s="136"/>
      <c r="P16" s="136"/>
      <c r="Q16" s="136"/>
    </row>
    <row r="17" spans="1:17" ht="11.25">
      <c r="A17" s="340"/>
      <c r="B17" s="123" t="s">
        <v>348</v>
      </c>
      <c r="C17" s="135"/>
      <c r="D17" s="135"/>
      <c r="E17" s="134"/>
      <c r="F17" s="134"/>
      <c r="G17" s="134"/>
      <c r="H17" s="134">
        <f>I17+M17</f>
        <v>0</v>
      </c>
      <c r="I17" s="134">
        <f>J17+K17+L17</f>
        <v>0</v>
      </c>
      <c r="J17" s="136"/>
      <c r="K17" s="136"/>
      <c r="L17" s="136"/>
      <c r="M17" s="134">
        <f>N17+O17+P17+Q17</f>
        <v>0</v>
      </c>
      <c r="N17" s="136"/>
      <c r="O17" s="136"/>
      <c r="P17" s="136"/>
      <c r="Q17" s="136"/>
    </row>
    <row r="18" spans="1:17" ht="11.25">
      <c r="A18" s="340"/>
      <c r="B18" s="123" t="s">
        <v>349</v>
      </c>
      <c r="C18" s="135"/>
      <c r="D18" s="135"/>
      <c r="E18" s="134"/>
      <c r="F18" s="134"/>
      <c r="G18" s="134"/>
      <c r="H18" s="134">
        <f>I18+M18</f>
        <v>0</v>
      </c>
      <c r="I18" s="134">
        <f>J18+K18+L18</f>
        <v>0</v>
      </c>
      <c r="J18" s="136"/>
      <c r="K18" s="136"/>
      <c r="L18" s="136"/>
      <c r="M18" s="134">
        <f>N18+O18+P18+Q18</f>
        <v>0</v>
      </c>
      <c r="N18" s="136"/>
      <c r="O18" s="136"/>
      <c r="P18" s="136"/>
      <c r="Q18" s="136"/>
    </row>
    <row r="19" spans="1:17" ht="11.25">
      <c r="A19" s="340"/>
      <c r="B19" s="123" t="s">
        <v>350</v>
      </c>
      <c r="C19" s="135"/>
      <c r="D19" s="135"/>
      <c r="E19" s="134"/>
      <c r="F19" s="134"/>
      <c r="G19" s="134"/>
      <c r="H19" s="134">
        <f>I19+M19</f>
        <v>0</v>
      </c>
      <c r="I19" s="134">
        <f>J19+K19+L19</f>
        <v>0</v>
      </c>
      <c r="J19" s="136"/>
      <c r="K19" s="136"/>
      <c r="L19" s="136"/>
      <c r="M19" s="134">
        <f>N19+O19+P19+Q19</f>
        <v>0</v>
      </c>
      <c r="N19" s="136"/>
      <c r="O19" s="136"/>
      <c r="P19" s="136"/>
      <c r="Q19" s="136"/>
    </row>
    <row r="20" spans="1:17" ht="12.75">
      <c r="A20" s="340" t="s">
        <v>351</v>
      </c>
      <c r="B20" s="123" t="s">
        <v>337</v>
      </c>
      <c r="C20" s="124" t="s">
        <v>352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6"/>
    </row>
    <row r="21" spans="1:17" ht="12.75">
      <c r="A21" s="340"/>
      <c r="B21" s="123" t="s">
        <v>339</v>
      </c>
      <c r="C21" s="127" t="s">
        <v>353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9"/>
    </row>
    <row r="22" spans="1:17" ht="12.75">
      <c r="A22" s="340"/>
      <c r="B22" s="123" t="s">
        <v>341</v>
      </c>
      <c r="C22" s="127" t="s">
        <v>354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9"/>
    </row>
    <row r="23" spans="1:17" ht="12.75">
      <c r="A23" s="340"/>
      <c r="B23" s="123" t="s">
        <v>343</v>
      </c>
      <c r="C23" s="130" t="s">
        <v>355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2"/>
    </row>
    <row r="24" spans="1:17" ht="11.25">
      <c r="A24" s="340"/>
      <c r="B24" s="123" t="s">
        <v>345</v>
      </c>
      <c r="C24" s="133"/>
      <c r="D24" s="133" t="s">
        <v>346</v>
      </c>
      <c r="E24" s="134">
        <f>F24+G24</f>
        <v>1442800</v>
      </c>
      <c r="F24" s="134">
        <f>I24</f>
        <v>585700</v>
      </c>
      <c r="G24" s="134">
        <f>M24</f>
        <v>857100</v>
      </c>
      <c r="H24" s="134">
        <f>I24+M24</f>
        <v>1442800</v>
      </c>
      <c r="I24" s="134">
        <f>J24+K24+L24</f>
        <v>585700</v>
      </c>
      <c r="J24" s="134"/>
      <c r="K24" s="134">
        <f>SUM(K25:K28)</f>
        <v>585700</v>
      </c>
      <c r="L24" s="134"/>
      <c r="M24" s="134">
        <f>N24+O24+P24+Q24</f>
        <v>857100</v>
      </c>
      <c r="N24" s="134">
        <f>SUM(N25:N28)</f>
        <v>857100</v>
      </c>
      <c r="O24" s="134"/>
      <c r="P24" s="134"/>
      <c r="Q24" s="134"/>
    </row>
    <row r="25" spans="1:17" ht="11.25">
      <c r="A25" s="340"/>
      <c r="B25" s="123" t="s">
        <v>347</v>
      </c>
      <c r="C25" s="135"/>
      <c r="D25" s="135"/>
      <c r="E25" s="134"/>
      <c r="F25" s="134"/>
      <c r="G25" s="134"/>
      <c r="H25" s="134">
        <f>I25+M25</f>
        <v>1442800</v>
      </c>
      <c r="I25" s="134">
        <f>J25+K25+L25</f>
        <v>585700</v>
      </c>
      <c r="J25" s="136"/>
      <c r="K25" s="136">
        <v>585700</v>
      </c>
      <c r="L25" s="136"/>
      <c r="M25" s="134">
        <f>N25+O25+P25+Q25</f>
        <v>857100</v>
      </c>
      <c r="N25" s="136">
        <v>857100</v>
      </c>
      <c r="O25" s="136"/>
      <c r="P25" s="136"/>
      <c r="Q25" s="136"/>
    </row>
    <row r="26" spans="1:17" ht="11.25">
      <c r="A26" s="340"/>
      <c r="B26" s="123" t="s">
        <v>348</v>
      </c>
      <c r="C26" s="135"/>
      <c r="D26" s="135"/>
      <c r="E26" s="134"/>
      <c r="F26" s="134"/>
      <c r="G26" s="134"/>
      <c r="H26" s="134">
        <f>I26+M26</f>
        <v>0</v>
      </c>
      <c r="I26" s="134">
        <f>J26+K26+L26</f>
        <v>0</v>
      </c>
      <c r="J26" s="136"/>
      <c r="K26" s="136"/>
      <c r="L26" s="136"/>
      <c r="M26" s="134">
        <f>N26+O26+P26+Q26</f>
        <v>0</v>
      </c>
      <c r="N26" s="136"/>
      <c r="O26" s="136"/>
      <c r="P26" s="136"/>
      <c r="Q26" s="136"/>
    </row>
    <row r="27" spans="1:17" ht="11.25">
      <c r="A27" s="340"/>
      <c r="B27" s="123" t="s">
        <v>356</v>
      </c>
      <c r="C27" s="135"/>
      <c r="D27" s="135"/>
      <c r="E27" s="134"/>
      <c r="F27" s="134"/>
      <c r="G27" s="134"/>
      <c r="H27" s="134">
        <f>I27+M27</f>
        <v>0</v>
      </c>
      <c r="I27" s="134">
        <f>J27+K27+L27</f>
        <v>0</v>
      </c>
      <c r="J27" s="136"/>
      <c r="K27" s="136"/>
      <c r="L27" s="136"/>
      <c r="M27" s="134">
        <f>N27+O27+P27+Q27</f>
        <v>0</v>
      </c>
      <c r="N27" s="136"/>
      <c r="O27" s="136"/>
      <c r="P27" s="136"/>
      <c r="Q27" s="136"/>
    </row>
    <row r="28" spans="1:17" ht="11.25">
      <c r="A28" s="340"/>
      <c r="B28" s="123" t="s">
        <v>357</v>
      </c>
      <c r="C28" s="135"/>
      <c r="D28" s="135"/>
      <c r="E28" s="134"/>
      <c r="F28" s="134"/>
      <c r="G28" s="134"/>
      <c r="H28" s="134">
        <f>I28+M28</f>
        <v>0</v>
      </c>
      <c r="I28" s="134">
        <f>J28+K28+L28</f>
        <v>0</v>
      </c>
      <c r="J28" s="136"/>
      <c r="K28" s="136"/>
      <c r="L28" s="136"/>
      <c r="M28" s="134">
        <f>N28+O28+P28+Q28</f>
        <v>0</v>
      </c>
      <c r="N28" s="136"/>
      <c r="O28" s="136"/>
      <c r="P28" s="136"/>
      <c r="Q28" s="136"/>
    </row>
    <row r="29" spans="1:17" ht="12.75">
      <c r="A29" s="340" t="s">
        <v>358</v>
      </c>
      <c r="B29" s="123" t="s">
        <v>337</v>
      </c>
      <c r="C29" s="124" t="s">
        <v>338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6"/>
    </row>
    <row r="30" spans="1:17" ht="12.75">
      <c r="A30" s="340"/>
      <c r="B30" s="123" t="s">
        <v>339</v>
      </c>
      <c r="C30" s="127" t="s">
        <v>340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/>
    </row>
    <row r="31" spans="1:17" ht="12.75">
      <c r="A31" s="340"/>
      <c r="B31" s="123" t="s">
        <v>341</v>
      </c>
      <c r="C31" s="127" t="s">
        <v>342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9"/>
    </row>
    <row r="32" spans="1:17" ht="12.75">
      <c r="A32" s="340"/>
      <c r="B32" s="123" t="s">
        <v>343</v>
      </c>
      <c r="C32" s="130" t="s">
        <v>359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2"/>
    </row>
    <row r="33" spans="1:17" ht="11.25">
      <c r="A33" s="340"/>
      <c r="B33" s="123" t="s">
        <v>345</v>
      </c>
      <c r="C33" s="133"/>
      <c r="D33" s="133" t="s">
        <v>346</v>
      </c>
      <c r="E33" s="134">
        <f>F33+G33</f>
        <v>17505000</v>
      </c>
      <c r="F33" s="134">
        <f>I33</f>
        <v>3787700</v>
      </c>
      <c r="G33" s="134">
        <f>M33</f>
        <v>13717300</v>
      </c>
      <c r="H33" s="134">
        <f>I33+M33</f>
        <v>17505000</v>
      </c>
      <c r="I33" s="134">
        <f>J33+K33+L33</f>
        <v>3787700</v>
      </c>
      <c r="J33" s="134"/>
      <c r="K33" s="134">
        <f>SUM(K34:K37)</f>
        <v>547000</v>
      </c>
      <c r="L33" s="134">
        <f>SUM(L34:L37)</f>
        <v>3240700</v>
      </c>
      <c r="M33" s="134">
        <f>N33+O33+P33+Q33</f>
        <v>13717300</v>
      </c>
      <c r="N33" s="134">
        <f>SUM(N34:N37)</f>
        <v>13717300</v>
      </c>
      <c r="O33" s="134"/>
      <c r="P33" s="134"/>
      <c r="Q33" s="134"/>
    </row>
    <row r="34" spans="1:17" ht="11.25">
      <c r="A34" s="340"/>
      <c r="B34" s="123" t="s">
        <v>347</v>
      </c>
      <c r="C34" s="135"/>
      <c r="D34" s="135"/>
      <c r="E34" s="134"/>
      <c r="F34" s="134"/>
      <c r="G34" s="134"/>
      <c r="H34" s="134">
        <v>167000</v>
      </c>
      <c r="I34" s="134">
        <v>167000</v>
      </c>
      <c r="J34" s="136"/>
      <c r="K34" s="136">
        <v>147000</v>
      </c>
      <c r="L34" s="136">
        <v>20000</v>
      </c>
      <c r="M34" s="134"/>
      <c r="N34" s="136"/>
      <c r="O34" s="136"/>
      <c r="P34" s="136"/>
      <c r="Q34" s="136"/>
    </row>
    <row r="35" spans="1:17" ht="11.25">
      <c r="A35" s="340"/>
      <c r="B35" s="123" t="s">
        <v>348</v>
      </c>
      <c r="C35" s="135"/>
      <c r="D35" s="135"/>
      <c r="E35" s="134"/>
      <c r="F35" s="134"/>
      <c r="G35" s="134"/>
      <c r="H35" s="134">
        <f>I35+M35</f>
        <v>3143460</v>
      </c>
      <c r="I35" s="134">
        <f>J35+K35+L35</f>
        <v>400000</v>
      </c>
      <c r="J35" s="136"/>
      <c r="K35" s="136">
        <v>400000</v>
      </c>
      <c r="L35" s="136"/>
      <c r="M35" s="134">
        <f>N35+O35+P35+Q35</f>
        <v>2743460</v>
      </c>
      <c r="N35" s="136">
        <v>2743460</v>
      </c>
      <c r="O35" s="136"/>
      <c r="P35" s="136"/>
      <c r="Q35" s="136"/>
    </row>
    <row r="36" spans="1:17" ht="11.25">
      <c r="A36" s="340"/>
      <c r="B36" s="123" t="s">
        <v>356</v>
      </c>
      <c r="C36" s="135"/>
      <c r="D36" s="135"/>
      <c r="E36" s="134"/>
      <c r="F36" s="134"/>
      <c r="G36" s="134"/>
      <c r="H36" s="134">
        <f>I36+M36</f>
        <v>3467600</v>
      </c>
      <c r="I36" s="134">
        <f>J36+K36+L36</f>
        <v>724140</v>
      </c>
      <c r="J36" s="136"/>
      <c r="K36" s="136"/>
      <c r="L36" s="136">
        <v>724140</v>
      </c>
      <c r="M36" s="134">
        <f>N36+O36+P36+Q36</f>
        <v>2743460</v>
      </c>
      <c r="N36" s="136">
        <v>2743460</v>
      </c>
      <c r="O36" s="136"/>
      <c r="P36" s="136"/>
      <c r="Q36" s="136"/>
    </row>
    <row r="37" spans="1:17" ht="11.25">
      <c r="A37" s="340"/>
      <c r="B37" s="123" t="s">
        <v>357</v>
      </c>
      <c r="C37" s="135"/>
      <c r="D37" s="135"/>
      <c r="E37" s="134"/>
      <c r="F37" s="134"/>
      <c r="G37" s="134"/>
      <c r="H37" s="134">
        <f>I37+M37</f>
        <v>10726940</v>
      </c>
      <c r="I37" s="134">
        <f>J37+K37+L37</f>
        <v>2496560</v>
      </c>
      <c r="J37" s="136"/>
      <c r="K37" s="136"/>
      <c r="L37" s="136">
        <v>2496560</v>
      </c>
      <c r="M37" s="134">
        <f>N37+O37+P37+Q37</f>
        <v>8230380</v>
      </c>
      <c r="N37" s="136">
        <v>8230380</v>
      </c>
      <c r="O37" s="136"/>
      <c r="P37" s="136"/>
      <c r="Q37" s="136"/>
    </row>
    <row r="38" spans="1:17" ht="12.75">
      <c r="A38" s="340" t="s">
        <v>360</v>
      </c>
      <c r="B38" s="123" t="s">
        <v>337</v>
      </c>
      <c r="C38" s="124" t="s">
        <v>338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6"/>
    </row>
    <row r="39" spans="1:17" ht="12.75">
      <c r="A39" s="340"/>
      <c r="B39" s="123" t="s">
        <v>339</v>
      </c>
      <c r="C39" s="127" t="s">
        <v>340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9"/>
    </row>
    <row r="40" spans="1:17" ht="12.75">
      <c r="A40" s="340"/>
      <c r="B40" s="123" t="s">
        <v>341</v>
      </c>
      <c r="C40" s="127" t="s">
        <v>342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9"/>
    </row>
    <row r="41" spans="1:17" ht="12.75">
      <c r="A41" s="340"/>
      <c r="B41" s="123" t="s">
        <v>343</v>
      </c>
      <c r="C41" s="130" t="s">
        <v>361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2"/>
    </row>
    <row r="42" spans="1:17" ht="11.25">
      <c r="A42" s="340"/>
      <c r="B42" s="123" t="s">
        <v>345</v>
      </c>
      <c r="C42" s="133"/>
      <c r="D42" s="133" t="s">
        <v>346</v>
      </c>
      <c r="E42" s="134">
        <f>F42+G42</f>
        <v>7996451</v>
      </c>
      <c r="F42" s="134">
        <f>I42</f>
        <v>1947687</v>
      </c>
      <c r="G42" s="134">
        <f>M42</f>
        <v>6048764</v>
      </c>
      <c r="H42" s="134">
        <v>7996451</v>
      </c>
      <c r="I42" s="134">
        <f>J42+K42+L42</f>
        <v>1947687</v>
      </c>
      <c r="J42" s="134"/>
      <c r="K42" s="134">
        <f>SUM(K43:K46)</f>
        <v>1010500</v>
      </c>
      <c r="L42" s="134">
        <f>SUM(L43:L46)</f>
        <v>937187</v>
      </c>
      <c r="M42" s="134">
        <f>N42+O42+P42+Q42</f>
        <v>6048764</v>
      </c>
      <c r="N42" s="134">
        <f>SUM(N43:N46)</f>
        <v>6048764</v>
      </c>
      <c r="O42" s="134"/>
      <c r="P42" s="134"/>
      <c r="Q42" s="134"/>
    </row>
    <row r="43" spans="1:17" ht="11.25">
      <c r="A43" s="340"/>
      <c r="B43" s="123" t="s">
        <v>347</v>
      </c>
      <c r="C43" s="135"/>
      <c r="D43" s="135"/>
      <c r="E43" s="134"/>
      <c r="F43" s="134"/>
      <c r="G43" s="134"/>
      <c r="H43" s="134">
        <f>I43+M43</f>
        <v>130500</v>
      </c>
      <c r="I43" s="134">
        <v>130500</v>
      </c>
      <c r="J43" s="136"/>
      <c r="K43" s="136">
        <v>110500</v>
      </c>
      <c r="L43" s="136">
        <v>20000</v>
      </c>
      <c r="M43" s="134">
        <f>N43+O43+P43+Q43</f>
        <v>0</v>
      </c>
      <c r="N43" s="136"/>
      <c r="O43" s="136"/>
      <c r="P43" s="136"/>
      <c r="Q43" s="136"/>
    </row>
    <row r="44" spans="1:17" ht="11.25">
      <c r="A44" s="340"/>
      <c r="B44" s="123" t="s">
        <v>348</v>
      </c>
      <c r="C44" s="135"/>
      <c r="D44" s="135"/>
      <c r="E44" s="134"/>
      <c r="F44" s="134"/>
      <c r="G44" s="134"/>
      <c r="H44" s="134">
        <f>I44+M44</f>
        <v>3941569</v>
      </c>
      <c r="I44" s="134">
        <f>J44+K44+L44</f>
        <v>917187</v>
      </c>
      <c r="J44" s="136"/>
      <c r="K44" s="136">
        <v>900000</v>
      </c>
      <c r="L44" s="136">
        <v>17187</v>
      </c>
      <c r="M44" s="134">
        <f>N44+O44+P44+Q44</f>
        <v>3024382</v>
      </c>
      <c r="N44" s="136">
        <v>3024382</v>
      </c>
      <c r="O44" s="136"/>
      <c r="P44" s="136"/>
      <c r="Q44" s="136"/>
    </row>
    <row r="45" spans="1:17" ht="11.25">
      <c r="A45" s="340"/>
      <c r="B45" s="123" t="s">
        <v>356</v>
      </c>
      <c r="C45" s="135"/>
      <c r="D45" s="135"/>
      <c r="E45" s="134"/>
      <c r="F45" s="134"/>
      <c r="G45" s="134"/>
      <c r="H45" s="134">
        <f>I45+M45</f>
        <v>3924382</v>
      </c>
      <c r="I45" s="134">
        <f>J45+K45+L45</f>
        <v>900000</v>
      </c>
      <c r="J45" s="136"/>
      <c r="K45" s="136"/>
      <c r="L45" s="136">
        <v>900000</v>
      </c>
      <c r="M45" s="134">
        <f>N45+O45+P45+Q45</f>
        <v>3024382</v>
      </c>
      <c r="N45" s="136">
        <v>3024382</v>
      </c>
      <c r="O45" s="136"/>
      <c r="P45" s="136"/>
      <c r="Q45" s="136"/>
    </row>
    <row r="46" spans="1:17" ht="11.25">
      <c r="A46" s="340"/>
      <c r="B46" s="123" t="s">
        <v>357</v>
      </c>
      <c r="C46" s="135"/>
      <c r="D46" s="135"/>
      <c r="E46" s="134"/>
      <c r="F46" s="134"/>
      <c r="G46" s="134"/>
      <c r="H46" s="134">
        <f>I46+M46</f>
        <v>0</v>
      </c>
      <c r="I46" s="134">
        <f>J46+K46+L46</f>
        <v>0</v>
      </c>
      <c r="J46" s="136"/>
      <c r="K46" s="136"/>
      <c r="L46" s="136"/>
      <c r="M46" s="134">
        <f>N46+O46+P46+Q46</f>
        <v>0</v>
      </c>
      <c r="N46" s="136"/>
      <c r="O46" s="136"/>
      <c r="P46" s="136"/>
      <c r="Q46" s="136"/>
    </row>
    <row r="47" spans="1:17" ht="12.75">
      <c r="A47" s="340" t="s">
        <v>555</v>
      </c>
      <c r="B47" s="123" t="s">
        <v>337</v>
      </c>
      <c r="C47" s="124" t="s">
        <v>362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6"/>
    </row>
    <row r="48" spans="1:17" ht="12.75">
      <c r="A48" s="340"/>
      <c r="B48" s="123" t="s">
        <v>339</v>
      </c>
      <c r="C48" s="127" t="s">
        <v>353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9"/>
    </row>
    <row r="49" spans="1:17" ht="12.75">
      <c r="A49" s="340"/>
      <c r="B49" s="123" t="s">
        <v>341</v>
      </c>
      <c r="C49" s="127" t="s">
        <v>354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9"/>
    </row>
    <row r="50" spans="1:17" ht="12.75">
      <c r="A50" s="340"/>
      <c r="B50" s="123" t="s">
        <v>343</v>
      </c>
      <c r="C50" s="130" t="s">
        <v>363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2"/>
    </row>
    <row r="51" spans="1:17" ht="11.25">
      <c r="A51" s="340"/>
      <c r="B51" s="123" t="s">
        <v>345</v>
      </c>
      <c r="C51" s="133"/>
      <c r="D51" s="133" t="s">
        <v>346</v>
      </c>
      <c r="E51" s="134">
        <f>F51+G51</f>
        <v>2485000</v>
      </c>
      <c r="F51" s="134">
        <f>I51</f>
        <v>785000</v>
      </c>
      <c r="G51" s="134">
        <f>M51</f>
        <v>1700000</v>
      </c>
      <c r="H51" s="134">
        <f>I51+M51</f>
        <v>2485000</v>
      </c>
      <c r="I51" s="134">
        <f>J51+K51+L51</f>
        <v>785000</v>
      </c>
      <c r="J51" s="134"/>
      <c r="K51" s="134">
        <f>SUM(K52:K55)</f>
        <v>330000</v>
      </c>
      <c r="L51" s="134">
        <f>SUM(L52:L55)</f>
        <v>455000</v>
      </c>
      <c r="M51" s="134">
        <f>N51+O51+P51+Q51</f>
        <v>1700000</v>
      </c>
      <c r="N51" s="134">
        <f>SUM(N52:N55)</f>
        <v>1700000</v>
      </c>
      <c r="O51" s="134"/>
      <c r="P51" s="134"/>
      <c r="Q51" s="134"/>
    </row>
    <row r="52" spans="1:17" ht="11.25">
      <c r="A52" s="340"/>
      <c r="B52" s="123" t="s">
        <v>347</v>
      </c>
      <c r="C52" s="135"/>
      <c r="D52" s="135"/>
      <c r="E52" s="134"/>
      <c r="F52" s="134"/>
      <c r="G52" s="134"/>
      <c r="H52" s="134">
        <f>I52+M52</f>
        <v>135000</v>
      </c>
      <c r="I52" s="134">
        <f>J52+K52+L52</f>
        <v>135000</v>
      </c>
      <c r="J52" s="136"/>
      <c r="K52" s="136">
        <v>130000</v>
      </c>
      <c r="L52" s="136">
        <v>5000</v>
      </c>
      <c r="M52" s="134">
        <f>N52+O52+P52+Q52</f>
        <v>0</v>
      </c>
      <c r="N52" s="136"/>
      <c r="O52" s="136"/>
      <c r="P52" s="136"/>
      <c r="Q52" s="136"/>
    </row>
    <row r="53" spans="1:17" ht="11.25">
      <c r="A53" s="340"/>
      <c r="B53" s="123" t="s">
        <v>348</v>
      </c>
      <c r="C53" s="135"/>
      <c r="D53" s="135"/>
      <c r="E53" s="134"/>
      <c r="F53" s="134"/>
      <c r="G53" s="134"/>
      <c r="H53" s="134">
        <f>I53+M53</f>
        <v>1050000</v>
      </c>
      <c r="I53" s="134">
        <f>J53+K53+L53</f>
        <v>200000</v>
      </c>
      <c r="J53" s="136"/>
      <c r="K53" s="136">
        <v>200000</v>
      </c>
      <c r="L53" s="136"/>
      <c r="M53" s="134">
        <f>N53+O53+P53+Q53</f>
        <v>850000</v>
      </c>
      <c r="N53" s="136">
        <v>850000</v>
      </c>
      <c r="O53" s="136"/>
      <c r="P53" s="136"/>
      <c r="Q53" s="136"/>
    </row>
    <row r="54" spans="1:17" ht="11.25">
      <c r="A54" s="340"/>
      <c r="B54" s="123" t="s">
        <v>356</v>
      </c>
      <c r="C54" s="135"/>
      <c r="D54" s="135"/>
      <c r="E54" s="134"/>
      <c r="F54" s="134"/>
      <c r="G54" s="134"/>
      <c r="H54" s="134">
        <f>I54+M54</f>
        <v>1300000</v>
      </c>
      <c r="I54" s="134">
        <f>J54+K54+L54</f>
        <v>450000</v>
      </c>
      <c r="J54" s="136"/>
      <c r="K54" s="136"/>
      <c r="L54" s="136">
        <v>450000</v>
      </c>
      <c r="M54" s="134">
        <f>N54+O54+P54+Q54</f>
        <v>850000</v>
      </c>
      <c r="N54" s="136">
        <v>850000</v>
      </c>
      <c r="O54" s="136"/>
      <c r="P54" s="136"/>
      <c r="Q54" s="136"/>
    </row>
    <row r="55" spans="1:17" ht="11.25">
      <c r="A55" s="340"/>
      <c r="B55" s="123" t="s">
        <v>357</v>
      </c>
      <c r="C55" s="135"/>
      <c r="D55" s="135"/>
      <c r="E55" s="134"/>
      <c r="F55" s="134"/>
      <c r="G55" s="134"/>
      <c r="H55" s="134">
        <f>I55+M55</f>
        <v>0</v>
      </c>
      <c r="I55" s="134">
        <f>J55+K55+L55</f>
        <v>0</v>
      </c>
      <c r="J55" s="136"/>
      <c r="K55" s="136"/>
      <c r="L55" s="136"/>
      <c r="M55" s="134">
        <f>N55+O55+P55+Q55</f>
        <v>0</v>
      </c>
      <c r="N55" s="136"/>
      <c r="O55" s="136"/>
      <c r="P55" s="136"/>
      <c r="Q55" s="136"/>
    </row>
    <row r="56" spans="1:17" ht="12.75">
      <c r="A56" s="340" t="s">
        <v>556</v>
      </c>
      <c r="B56" s="123" t="s">
        <v>337</v>
      </c>
      <c r="C56" s="124" t="s">
        <v>362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7" spans="1:17" ht="12.75">
      <c r="A57" s="340"/>
      <c r="B57" s="123" t="s">
        <v>339</v>
      </c>
      <c r="C57" s="127" t="s">
        <v>353</v>
      </c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9"/>
    </row>
    <row r="58" spans="1:17" ht="12.75">
      <c r="A58" s="340"/>
      <c r="B58" s="123" t="s">
        <v>341</v>
      </c>
      <c r="C58" s="127" t="s">
        <v>354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9"/>
    </row>
    <row r="59" spans="1:17" ht="12.75">
      <c r="A59" s="340"/>
      <c r="B59" s="123" t="s">
        <v>343</v>
      </c>
      <c r="C59" s="130" t="s">
        <v>364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2"/>
    </row>
    <row r="60" spans="1:17" ht="11.25">
      <c r="A60" s="340"/>
      <c r="B60" s="123" t="s">
        <v>345</v>
      </c>
      <c r="C60" s="133"/>
      <c r="D60" s="133" t="s">
        <v>365</v>
      </c>
      <c r="E60" s="134">
        <f>F60+G60</f>
        <v>1660000</v>
      </c>
      <c r="F60" s="134">
        <f>I60</f>
        <v>470000</v>
      </c>
      <c r="G60" s="134">
        <f>M60</f>
        <v>1190000</v>
      </c>
      <c r="H60" s="134">
        <f>I60+M60</f>
        <v>1660000</v>
      </c>
      <c r="I60" s="134">
        <f>J60+K60+L60</f>
        <v>470000</v>
      </c>
      <c r="J60" s="134"/>
      <c r="K60" s="134">
        <f>SUM(K61:K64)</f>
        <v>340000</v>
      </c>
      <c r="L60" s="134">
        <f>SUM(L61:L64)</f>
        <v>130000</v>
      </c>
      <c r="M60" s="134">
        <f>N60+O60+P60+Q60</f>
        <v>1190000</v>
      </c>
      <c r="N60" s="134">
        <f>SUM(N61:N64)</f>
        <v>1190000</v>
      </c>
      <c r="O60" s="134"/>
      <c r="P60" s="134"/>
      <c r="Q60" s="134"/>
    </row>
    <row r="61" spans="1:17" ht="11.25">
      <c r="A61" s="340"/>
      <c r="B61" s="123" t="s">
        <v>347</v>
      </c>
      <c r="C61" s="135"/>
      <c r="D61" s="135"/>
      <c r="E61" s="134"/>
      <c r="F61" s="134"/>
      <c r="G61" s="134"/>
      <c r="H61" s="134">
        <f>I61+M61</f>
        <v>130000</v>
      </c>
      <c r="I61" s="134">
        <f>J61+K61+L61</f>
        <v>130000</v>
      </c>
      <c r="J61" s="136"/>
      <c r="K61" s="136">
        <v>130000</v>
      </c>
      <c r="L61" s="136"/>
      <c r="M61" s="134">
        <f>N61+O61+P61+Q61</f>
        <v>0</v>
      </c>
      <c r="N61" s="136"/>
      <c r="O61" s="136"/>
      <c r="P61" s="136"/>
      <c r="Q61" s="136"/>
    </row>
    <row r="62" spans="1:17" ht="11.25">
      <c r="A62" s="340"/>
      <c r="B62" s="123" t="s">
        <v>348</v>
      </c>
      <c r="C62" s="135"/>
      <c r="D62" s="135"/>
      <c r="E62" s="134"/>
      <c r="F62" s="134"/>
      <c r="G62" s="134"/>
      <c r="H62" s="134">
        <f>I62+M62</f>
        <v>1400000</v>
      </c>
      <c r="I62" s="134">
        <f>J62+K62+L62</f>
        <v>210000</v>
      </c>
      <c r="J62" s="136"/>
      <c r="K62" s="136">
        <v>210000</v>
      </c>
      <c r="L62" s="136"/>
      <c r="M62" s="134">
        <f>N62+O62+P62+Q62</f>
        <v>1190000</v>
      </c>
      <c r="N62" s="136">
        <v>1190000</v>
      </c>
      <c r="O62" s="136"/>
      <c r="P62" s="136"/>
      <c r="Q62" s="136"/>
    </row>
    <row r="63" spans="1:17" ht="11.25">
      <c r="A63" s="340"/>
      <c r="B63" s="123" t="s">
        <v>356</v>
      </c>
      <c r="C63" s="135"/>
      <c r="D63" s="135"/>
      <c r="E63" s="134"/>
      <c r="F63" s="134"/>
      <c r="G63" s="134"/>
      <c r="H63" s="134">
        <f>I63+M63</f>
        <v>130000</v>
      </c>
      <c r="I63" s="134">
        <f>J63+K63+L63</f>
        <v>130000</v>
      </c>
      <c r="J63" s="136"/>
      <c r="K63" s="136"/>
      <c r="L63" s="136">
        <v>130000</v>
      </c>
      <c r="M63" s="134">
        <f>N63+O63+P63+Q63</f>
        <v>0</v>
      </c>
      <c r="N63" s="136"/>
      <c r="O63" s="136"/>
      <c r="P63" s="136"/>
      <c r="Q63" s="136"/>
    </row>
    <row r="64" spans="1:17" ht="11.25">
      <c r="A64" s="340"/>
      <c r="B64" s="123" t="s">
        <v>357</v>
      </c>
      <c r="C64" s="135"/>
      <c r="D64" s="135"/>
      <c r="E64" s="134"/>
      <c r="F64" s="134"/>
      <c r="G64" s="134"/>
      <c r="H64" s="134">
        <f>I64+M64</f>
        <v>0</v>
      </c>
      <c r="I64" s="134">
        <f>J64+K64+L64</f>
        <v>0</v>
      </c>
      <c r="J64" s="136"/>
      <c r="K64" s="136"/>
      <c r="L64" s="136"/>
      <c r="M64" s="134">
        <f>N64+O64+P64+Q64</f>
        <v>0</v>
      </c>
      <c r="N64" s="136"/>
      <c r="O64" s="136"/>
      <c r="P64" s="136"/>
      <c r="Q64" s="136"/>
    </row>
    <row r="65" spans="1:17" ht="12.75">
      <c r="A65" s="340" t="s">
        <v>557</v>
      </c>
      <c r="B65" s="123" t="s">
        <v>337</v>
      </c>
      <c r="C65" s="124" t="s">
        <v>366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6"/>
    </row>
    <row r="66" spans="1:17" ht="12.75">
      <c r="A66" s="340"/>
      <c r="B66" s="123" t="s">
        <v>339</v>
      </c>
      <c r="C66" s="127" t="s">
        <v>340</v>
      </c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9"/>
    </row>
    <row r="67" spans="1:17" ht="12.75">
      <c r="A67" s="340"/>
      <c r="B67" s="123" t="s">
        <v>341</v>
      </c>
      <c r="C67" s="127" t="s">
        <v>367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9"/>
    </row>
    <row r="68" spans="1:17" ht="12.75">
      <c r="A68" s="340"/>
      <c r="B68" s="123" t="s">
        <v>343</v>
      </c>
      <c r="C68" s="130" t="s">
        <v>368</v>
      </c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2"/>
    </row>
    <row r="69" spans="1:17" ht="11.25">
      <c r="A69" s="340"/>
      <c r="B69" s="123" t="s">
        <v>345</v>
      </c>
      <c r="C69" s="133"/>
      <c r="D69" s="133" t="s">
        <v>369</v>
      </c>
      <c r="E69" s="134">
        <f>F69+G69</f>
        <v>1508151</v>
      </c>
      <c r="F69" s="134">
        <f>I69</f>
        <v>226223</v>
      </c>
      <c r="G69" s="134">
        <f>M69</f>
        <v>1281928</v>
      </c>
      <c r="H69" s="134">
        <f>I69+M69</f>
        <v>1508151</v>
      </c>
      <c r="I69" s="134">
        <f>J69+K69+L69</f>
        <v>226223</v>
      </c>
      <c r="J69" s="134"/>
      <c r="K69" s="134">
        <f>SUM(K70:K73)</f>
        <v>226223</v>
      </c>
      <c r="L69" s="134"/>
      <c r="M69" s="134">
        <f>N69+O69+P69+Q69</f>
        <v>1281928</v>
      </c>
      <c r="N69" s="134">
        <f>SUM(N70:N73)</f>
        <v>1281928</v>
      </c>
      <c r="O69" s="134"/>
      <c r="P69" s="134"/>
      <c r="Q69" s="134"/>
    </row>
    <row r="70" spans="1:17" ht="11.25">
      <c r="A70" s="340"/>
      <c r="B70" s="123" t="s">
        <v>347</v>
      </c>
      <c r="C70" s="135"/>
      <c r="D70" s="135"/>
      <c r="E70" s="134"/>
      <c r="F70" s="134"/>
      <c r="G70" s="134"/>
      <c r="H70" s="134">
        <f>I70+M70</f>
        <v>1508151</v>
      </c>
      <c r="I70" s="134">
        <f>J70+K70+L70</f>
        <v>226223</v>
      </c>
      <c r="J70" s="136"/>
      <c r="K70" s="136">
        <v>226223</v>
      </c>
      <c r="L70" s="136"/>
      <c r="M70" s="134">
        <f>N70+O70+P70+Q70</f>
        <v>1281928</v>
      </c>
      <c r="N70" s="136">
        <v>1281928</v>
      </c>
      <c r="O70" s="136"/>
      <c r="P70" s="136"/>
      <c r="Q70" s="136"/>
    </row>
    <row r="71" spans="1:17" ht="11.25">
      <c r="A71" s="340"/>
      <c r="B71" s="123" t="s">
        <v>348</v>
      </c>
      <c r="C71" s="135"/>
      <c r="D71" s="135"/>
      <c r="E71" s="134"/>
      <c r="F71" s="134"/>
      <c r="G71" s="134"/>
      <c r="H71" s="134">
        <f>I71+M71</f>
        <v>0</v>
      </c>
      <c r="I71" s="134">
        <f>J71+K71+L71</f>
        <v>0</v>
      </c>
      <c r="J71" s="136"/>
      <c r="K71" s="136"/>
      <c r="L71" s="136"/>
      <c r="M71" s="134">
        <f>N71+O71+P71+Q71</f>
        <v>0</v>
      </c>
      <c r="N71" s="136"/>
      <c r="O71" s="136"/>
      <c r="P71" s="136"/>
      <c r="Q71" s="136"/>
    </row>
    <row r="72" spans="1:17" ht="11.25">
      <c r="A72" s="340"/>
      <c r="B72" s="123" t="s">
        <v>356</v>
      </c>
      <c r="C72" s="135"/>
      <c r="D72" s="135"/>
      <c r="E72" s="134"/>
      <c r="F72" s="134"/>
      <c r="G72" s="134"/>
      <c r="H72" s="134">
        <f>I72+M72</f>
        <v>0</v>
      </c>
      <c r="I72" s="134">
        <f>J72+K72+L72</f>
        <v>0</v>
      </c>
      <c r="J72" s="136"/>
      <c r="K72" s="136"/>
      <c r="L72" s="136"/>
      <c r="M72" s="134">
        <f>N72+O72+P72+Q72</f>
        <v>0</v>
      </c>
      <c r="N72" s="136"/>
      <c r="O72" s="136"/>
      <c r="P72" s="136"/>
      <c r="Q72" s="136"/>
    </row>
    <row r="73" spans="1:17" ht="11.25">
      <c r="A73" s="340"/>
      <c r="B73" s="123" t="s">
        <v>357</v>
      </c>
      <c r="C73" s="135"/>
      <c r="D73" s="135"/>
      <c r="E73" s="134"/>
      <c r="F73" s="134"/>
      <c r="G73" s="134"/>
      <c r="H73" s="134">
        <f>I73+M73</f>
        <v>0</v>
      </c>
      <c r="I73" s="134">
        <f>J73+K73+L73</f>
        <v>0</v>
      </c>
      <c r="J73" s="136"/>
      <c r="K73" s="136"/>
      <c r="L73" s="136"/>
      <c r="M73" s="134">
        <f>N73+O73+P73+Q73</f>
        <v>0</v>
      </c>
      <c r="N73" s="136"/>
      <c r="O73" s="136"/>
      <c r="P73" s="136"/>
      <c r="Q73" s="136"/>
    </row>
    <row r="74" spans="1:17" ht="12.75">
      <c r="A74" s="340" t="s">
        <v>558</v>
      </c>
      <c r="B74" s="123" t="s">
        <v>337</v>
      </c>
      <c r="C74" s="124" t="s">
        <v>362</v>
      </c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6"/>
    </row>
    <row r="75" spans="1:17" ht="12.75">
      <c r="A75" s="340"/>
      <c r="B75" s="123" t="s">
        <v>339</v>
      </c>
      <c r="C75" s="127" t="s">
        <v>370</v>
      </c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9"/>
    </row>
    <row r="76" spans="1:17" ht="12.75">
      <c r="A76" s="340"/>
      <c r="B76" s="123" t="s">
        <v>341</v>
      </c>
      <c r="C76" s="127" t="s">
        <v>371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9"/>
    </row>
    <row r="77" spans="1:17" ht="12.75">
      <c r="A77" s="340"/>
      <c r="B77" s="123" t="s">
        <v>343</v>
      </c>
      <c r="C77" s="130" t="s">
        <v>372</v>
      </c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2"/>
    </row>
    <row r="78" spans="1:17" ht="11.25">
      <c r="A78" s="340"/>
      <c r="B78" s="123" t="s">
        <v>345</v>
      </c>
      <c r="C78" s="133"/>
      <c r="D78" s="133" t="s">
        <v>373</v>
      </c>
      <c r="E78" s="134">
        <f>F78+G78</f>
        <v>1892000</v>
      </c>
      <c r="F78" s="134">
        <f>I78</f>
        <v>260000</v>
      </c>
      <c r="G78" s="134">
        <f>M78</f>
        <v>1632000</v>
      </c>
      <c r="H78" s="134">
        <f>I78+M78</f>
        <v>1892000</v>
      </c>
      <c r="I78" s="134">
        <f>J78+K78+L78</f>
        <v>260000</v>
      </c>
      <c r="J78" s="134"/>
      <c r="K78" s="134"/>
      <c r="L78" s="134">
        <f>SUM(L79:L82)</f>
        <v>260000</v>
      </c>
      <c r="M78" s="134">
        <f>N78+O78+P78+Q78</f>
        <v>1632000</v>
      </c>
      <c r="N78" s="134">
        <f>SUM(N79:N82)</f>
        <v>1632000</v>
      </c>
      <c r="O78" s="134"/>
      <c r="P78" s="134"/>
      <c r="Q78" s="134"/>
    </row>
    <row r="79" spans="1:17" ht="11.25">
      <c r="A79" s="340"/>
      <c r="B79" s="123" t="s">
        <v>347</v>
      </c>
      <c r="C79" s="135"/>
      <c r="D79" s="135"/>
      <c r="E79" s="134"/>
      <c r="F79" s="134"/>
      <c r="G79" s="134"/>
      <c r="H79" s="134">
        <f>I79+M79</f>
        <v>22000</v>
      </c>
      <c r="I79" s="134">
        <f>J79+K79+L79</f>
        <v>22000</v>
      </c>
      <c r="J79" s="136"/>
      <c r="K79" s="136"/>
      <c r="L79" s="136">
        <v>22000</v>
      </c>
      <c r="M79" s="134">
        <f>N79+O79+P79+Q79</f>
        <v>0</v>
      </c>
      <c r="N79" s="136"/>
      <c r="O79" s="136"/>
      <c r="P79" s="136"/>
      <c r="Q79" s="136"/>
    </row>
    <row r="80" spans="1:17" ht="11.25">
      <c r="A80" s="340"/>
      <c r="B80" s="123" t="s">
        <v>348</v>
      </c>
      <c r="C80" s="135"/>
      <c r="D80" s="135"/>
      <c r="E80" s="134"/>
      <c r="F80" s="134"/>
      <c r="G80" s="134"/>
      <c r="H80" s="134">
        <f>I80+M80</f>
        <v>1870000</v>
      </c>
      <c r="I80" s="134">
        <f>J80+K80+L80</f>
        <v>238000</v>
      </c>
      <c r="J80" s="136"/>
      <c r="K80" s="136"/>
      <c r="L80" s="136">
        <v>238000</v>
      </c>
      <c r="M80" s="134">
        <f>N80+O80+P80+Q80</f>
        <v>1632000</v>
      </c>
      <c r="N80" s="136">
        <v>1632000</v>
      </c>
      <c r="O80" s="136"/>
      <c r="P80" s="136"/>
      <c r="Q80" s="136"/>
    </row>
    <row r="81" spans="1:17" ht="11.25">
      <c r="A81" s="340"/>
      <c r="B81" s="123" t="s">
        <v>356</v>
      </c>
      <c r="C81" s="135"/>
      <c r="D81" s="135"/>
      <c r="E81" s="134"/>
      <c r="F81" s="134"/>
      <c r="G81" s="134"/>
      <c r="H81" s="134">
        <f>I81+M81</f>
        <v>0</v>
      </c>
      <c r="I81" s="134">
        <f>J81+K81+L81</f>
        <v>0</v>
      </c>
      <c r="J81" s="136"/>
      <c r="K81" s="136"/>
      <c r="L81" s="136"/>
      <c r="M81" s="134">
        <f>N81+O81+P81+Q81</f>
        <v>0</v>
      </c>
      <c r="N81" s="136"/>
      <c r="O81" s="136"/>
      <c r="P81" s="136"/>
      <c r="Q81" s="136"/>
    </row>
    <row r="82" spans="1:17" ht="11.25">
      <c r="A82" s="340"/>
      <c r="B82" s="123" t="s">
        <v>357</v>
      </c>
      <c r="C82" s="135"/>
      <c r="D82" s="135"/>
      <c r="E82" s="134"/>
      <c r="F82" s="134"/>
      <c r="G82" s="134"/>
      <c r="H82" s="134">
        <f>I82+M82</f>
        <v>0</v>
      </c>
      <c r="I82" s="134">
        <f>J82+K82+L82</f>
        <v>0</v>
      </c>
      <c r="J82" s="136"/>
      <c r="K82" s="136"/>
      <c r="L82" s="136"/>
      <c r="M82" s="134">
        <f>N82+O82+P82+Q82</f>
        <v>0</v>
      </c>
      <c r="N82" s="136"/>
      <c r="O82" s="136"/>
      <c r="P82" s="136"/>
      <c r="Q82" s="136"/>
    </row>
    <row r="83" spans="1:17" s="21" customFormat="1" ht="15" customHeight="1">
      <c r="A83" s="341" t="s">
        <v>374</v>
      </c>
      <c r="B83" s="341"/>
      <c r="C83" s="344" t="s">
        <v>335</v>
      </c>
      <c r="D83" s="345"/>
      <c r="E83" s="222">
        <f>SUM(E78,E69,E60,E51,E42,E33,E24,E15)</f>
        <v>36683402</v>
      </c>
      <c r="F83" s="222">
        <f>SUM(F78,F69,F60,F51,F42,F33,F24,F15)</f>
        <v>8790810</v>
      </c>
      <c r="G83" s="222">
        <f>SUM(G78,G69,G60,G51,G42,G33,G24,G15)</f>
        <v>27892592</v>
      </c>
      <c r="H83" s="222">
        <f>SUM(H78,H69,H60,H51,H42,H33,H24,H15)</f>
        <v>36683402</v>
      </c>
      <c r="I83" s="222">
        <f>SUM(I78,I69,I60,I51,I42,I33,I24,I15)</f>
        <v>8790810</v>
      </c>
      <c r="J83" s="222"/>
      <c r="K83" s="222">
        <f>SUM(K78,K69,K60,K51,K42,K33,K24,K15)</f>
        <v>3767923</v>
      </c>
      <c r="L83" s="222">
        <f>SUM(L78,L69,L60,L51,L42,L33,L24,L15)</f>
        <v>5022887</v>
      </c>
      <c r="M83" s="222">
        <f>SUM(M78,M69,M60,M51,M42,M33,M24,M15)</f>
        <v>27892592</v>
      </c>
      <c r="N83" s="222">
        <f>SUM(N78,N69,N60,N51,N42,N33,N24,N15)</f>
        <v>27892592</v>
      </c>
      <c r="O83" s="222"/>
      <c r="P83" s="222"/>
      <c r="Q83" s="222"/>
    </row>
    <row r="84" spans="1:17" ht="11.2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</row>
    <row r="85" spans="1:17" ht="11.25">
      <c r="A85" s="339" t="s">
        <v>375</v>
      </c>
      <c r="B85" s="339"/>
      <c r="C85" s="339"/>
      <c r="D85" s="339"/>
      <c r="E85" s="339"/>
      <c r="F85" s="339"/>
      <c r="G85" s="339"/>
      <c r="H85" s="339"/>
      <c r="I85" s="339"/>
      <c r="J85" s="339"/>
      <c r="K85" s="117"/>
      <c r="L85" s="117"/>
      <c r="M85" s="117"/>
      <c r="N85" s="117"/>
      <c r="O85" s="117"/>
      <c r="P85" s="117"/>
      <c r="Q85" s="117"/>
    </row>
    <row r="86" spans="1:17" ht="11.25">
      <c r="A86" s="137" t="s">
        <v>376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17"/>
      <c r="L86" s="117"/>
      <c r="M86" s="117"/>
      <c r="N86" s="117"/>
      <c r="O86" s="117"/>
      <c r="P86" s="117"/>
      <c r="Q86" s="117"/>
    </row>
    <row r="87" spans="1:5" ht="11.25">
      <c r="A87" s="22"/>
      <c r="B87" s="22"/>
      <c r="C87" s="22"/>
      <c r="D87" s="22"/>
      <c r="E87" s="22"/>
    </row>
  </sheetData>
  <sheetProtection/>
  <mergeCells count="31">
    <mergeCell ref="C3:C8"/>
    <mergeCell ref="D3:D8"/>
    <mergeCell ref="A29:A37"/>
    <mergeCell ref="A38:A46"/>
    <mergeCell ref="C10:D10"/>
    <mergeCell ref="A3:A8"/>
    <mergeCell ref="H5:H8"/>
    <mergeCell ref="N7:Q7"/>
    <mergeCell ref="I6:L6"/>
    <mergeCell ref="M7:M8"/>
    <mergeCell ref="I5:Q5"/>
    <mergeCell ref="M6:Q6"/>
    <mergeCell ref="J7:L7"/>
    <mergeCell ref="I7:I8"/>
    <mergeCell ref="H3:Q3"/>
    <mergeCell ref="A1:Q1"/>
    <mergeCell ref="C83:D83"/>
    <mergeCell ref="H4:Q4"/>
    <mergeCell ref="F3:G3"/>
    <mergeCell ref="E3:E8"/>
    <mergeCell ref="F4:F8"/>
    <mergeCell ref="A74:A82"/>
    <mergeCell ref="B3:B8"/>
    <mergeCell ref="G4:G8"/>
    <mergeCell ref="A85:J85"/>
    <mergeCell ref="A11:A19"/>
    <mergeCell ref="A20:A28"/>
    <mergeCell ref="A83:B83"/>
    <mergeCell ref="A56:A64"/>
    <mergeCell ref="A65:A73"/>
    <mergeCell ref="A47:A55"/>
  </mergeCells>
  <printOptions horizontalCentered="1"/>
  <pageMargins left="0.3937007874015748" right="0.3937007874015748" top="0.7480314960629921" bottom="0.5905511811023623" header="0.1968503937007874" footer="0.5118110236220472"/>
  <pageSetup fitToHeight="2" horizontalDpi="300" verticalDpi="300" orientation="landscape" paperSize="9" scale="84" r:id="rId1"/>
  <headerFooter alignWithMargins="0">
    <oddHeader>&amp;R&amp;9Załącznik nr &amp;A
do Uchwały Nr XIV/105/2007
Rady Gminy Jedlnia Letnisko
z dnia 18.12. 2007 roku</oddHeader>
    <oddFooter>&amp;CStrona &amp;P z &amp;N</oddFooter>
  </headerFooter>
  <rowBreaks count="1" manualBreakCount="1">
    <brk id="4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B3" sqref="B3"/>
    </sheetView>
  </sheetViews>
  <sheetFormatPr defaultColWidth="9.33203125" defaultRowHeight="12.75"/>
  <cols>
    <col min="1" max="1" width="5.5" style="9" bestFit="1" customWidth="1"/>
    <col min="2" max="2" width="46.83203125" style="9" bestFit="1" customWidth="1"/>
    <col min="3" max="3" width="16.33203125" style="9" customWidth="1"/>
    <col min="4" max="4" width="20" style="9" customWidth="1"/>
    <col min="5" max="16384" width="10.66015625" style="9" customWidth="1"/>
  </cols>
  <sheetData>
    <row r="1" spans="1:4" ht="15" customHeight="1">
      <c r="A1" s="351" t="s">
        <v>583</v>
      </c>
      <c r="B1" s="351"/>
      <c r="C1" s="351"/>
      <c r="D1" s="351"/>
    </row>
    <row r="2" ht="6.75" customHeight="1">
      <c r="A2" s="56"/>
    </row>
    <row r="3" ht="12.75">
      <c r="D3" s="57" t="s">
        <v>225</v>
      </c>
    </row>
    <row r="4" spans="1:4" ht="15" customHeight="1">
      <c r="A4" s="352" t="s">
        <v>315</v>
      </c>
      <c r="B4" s="352" t="s">
        <v>517</v>
      </c>
      <c r="C4" s="353" t="s">
        <v>518</v>
      </c>
      <c r="D4" s="353" t="s">
        <v>519</v>
      </c>
    </row>
    <row r="5" spans="1:4" ht="15" customHeight="1">
      <c r="A5" s="352"/>
      <c r="B5" s="352"/>
      <c r="C5" s="352"/>
      <c r="D5" s="353"/>
    </row>
    <row r="6" spans="1:4" ht="15.75" customHeight="1">
      <c r="A6" s="352"/>
      <c r="B6" s="352"/>
      <c r="C6" s="352"/>
      <c r="D6" s="353"/>
    </row>
    <row r="7" spans="1:4" s="60" customFormat="1" ht="9.75" customHeight="1">
      <c r="A7" s="58">
        <v>1</v>
      </c>
      <c r="B7" s="58">
        <v>2</v>
      </c>
      <c r="C7" s="58">
        <v>3</v>
      </c>
      <c r="D7" s="59">
        <v>4</v>
      </c>
    </row>
    <row r="8" spans="1:4" s="64" customFormat="1" ht="13.5" customHeight="1">
      <c r="A8" s="61" t="s">
        <v>390</v>
      </c>
      <c r="B8" s="62" t="s">
        <v>520</v>
      </c>
      <c r="C8" s="61"/>
      <c r="D8" s="63">
        <v>26377599</v>
      </c>
    </row>
    <row r="9" spans="1:4" ht="15.75" customHeight="1">
      <c r="A9" s="61" t="s">
        <v>391</v>
      </c>
      <c r="B9" s="62" t="s">
        <v>381</v>
      </c>
      <c r="C9" s="61"/>
      <c r="D9" s="65">
        <v>28082385</v>
      </c>
    </row>
    <row r="10" spans="1:4" ht="14.25" customHeight="1">
      <c r="A10" s="61" t="s">
        <v>438</v>
      </c>
      <c r="B10" s="62" t="s">
        <v>521</v>
      </c>
      <c r="C10" s="66"/>
      <c r="D10" s="67">
        <f>SUM(D8-D9)</f>
        <v>-1704786</v>
      </c>
    </row>
    <row r="11" spans="1:4" ht="18.75" customHeight="1">
      <c r="A11" s="349" t="s">
        <v>522</v>
      </c>
      <c r="B11" s="350"/>
      <c r="C11" s="66"/>
      <c r="D11" s="67">
        <f>SUM(D12:D19)</f>
        <v>3560000</v>
      </c>
    </row>
    <row r="12" spans="1:4" ht="21.75" customHeight="1">
      <c r="A12" s="61" t="s">
        <v>390</v>
      </c>
      <c r="B12" s="68" t="s">
        <v>523</v>
      </c>
      <c r="C12" s="61" t="s">
        <v>524</v>
      </c>
      <c r="D12" s="67">
        <v>750000</v>
      </c>
    </row>
    <row r="13" spans="1:4" ht="18.75" customHeight="1">
      <c r="A13" s="69" t="s">
        <v>391</v>
      </c>
      <c r="B13" s="66" t="s">
        <v>525</v>
      </c>
      <c r="C13" s="61" t="s">
        <v>524</v>
      </c>
      <c r="D13" s="70">
        <v>310000</v>
      </c>
    </row>
    <row r="14" spans="1:4" ht="31.5" customHeight="1">
      <c r="A14" s="61" t="s">
        <v>438</v>
      </c>
      <c r="B14" s="71" t="s">
        <v>526</v>
      </c>
      <c r="C14" s="61" t="s">
        <v>527</v>
      </c>
      <c r="D14" s="67"/>
    </row>
    <row r="15" spans="1:4" ht="15.75" customHeight="1">
      <c r="A15" s="69" t="s">
        <v>439</v>
      </c>
      <c r="B15" s="66" t="s">
        <v>528</v>
      </c>
      <c r="C15" s="61" t="s">
        <v>529</v>
      </c>
      <c r="D15" s="67"/>
    </row>
    <row r="16" spans="1:4" ht="15" customHeight="1">
      <c r="A16" s="61" t="s">
        <v>440</v>
      </c>
      <c r="B16" s="66" t="s">
        <v>530</v>
      </c>
      <c r="C16" s="61" t="s">
        <v>531</v>
      </c>
      <c r="D16" s="67"/>
    </row>
    <row r="17" spans="1:4" ht="16.5" customHeight="1">
      <c r="A17" s="69" t="s">
        <v>441</v>
      </c>
      <c r="B17" s="66" t="s">
        <v>532</v>
      </c>
      <c r="C17" s="61" t="s">
        <v>533</v>
      </c>
      <c r="D17" s="72"/>
    </row>
    <row r="18" spans="1:4" ht="15" customHeight="1">
      <c r="A18" s="61" t="s">
        <v>442</v>
      </c>
      <c r="B18" s="66" t="s">
        <v>534</v>
      </c>
      <c r="C18" s="61" t="s">
        <v>535</v>
      </c>
      <c r="D18" s="65">
        <v>2500000</v>
      </c>
    </row>
    <row r="19" spans="1:4" ht="15" customHeight="1">
      <c r="A19" s="61" t="s">
        <v>443</v>
      </c>
      <c r="B19" s="73" t="s">
        <v>536</v>
      </c>
      <c r="C19" s="61" t="s">
        <v>537</v>
      </c>
      <c r="D19" s="65"/>
    </row>
    <row r="20" spans="1:4" ht="18.75" customHeight="1">
      <c r="A20" s="349" t="s">
        <v>538</v>
      </c>
      <c r="B20" s="350"/>
      <c r="C20" s="61"/>
      <c r="D20" s="65">
        <f>SUM(D21:D27)</f>
        <v>1855214</v>
      </c>
    </row>
    <row r="21" spans="1:4" ht="16.5" customHeight="1">
      <c r="A21" s="61" t="s">
        <v>390</v>
      </c>
      <c r="B21" s="66" t="s">
        <v>539</v>
      </c>
      <c r="C21" s="61" t="s">
        <v>540</v>
      </c>
      <c r="D21" s="65">
        <v>879960</v>
      </c>
    </row>
    <row r="22" spans="1:4" ht="13.5" customHeight="1">
      <c r="A22" s="69" t="s">
        <v>391</v>
      </c>
      <c r="B22" s="74" t="s">
        <v>541</v>
      </c>
      <c r="C22" s="69" t="s">
        <v>540</v>
      </c>
      <c r="D22" s="75">
        <v>975254</v>
      </c>
    </row>
    <row r="23" spans="1:4" ht="38.25" customHeight="1">
      <c r="A23" s="61" t="s">
        <v>438</v>
      </c>
      <c r="B23" s="76" t="s">
        <v>542</v>
      </c>
      <c r="C23" s="61" t="s">
        <v>543</v>
      </c>
      <c r="D23" s="65"/>
    </row>
    <row r="24" spans="1:4" ht="14.25" customHeight="1">
      <c r="A24" s="69" t="s">
        <v>439</v>
      </c>
      <c r="B24" s="74" t="s">
        <v>544</v>
      </c>
      <c r="C24" s="69" t="s">
        <v>545</v>
      </c>
      <c r="D24" s="75"/>
    </row>
    <row r="25" spans="1:4" ht="15.75" customHeight="1">
      <c r="A25" s="61" t="s">
        <v>440</v>
      </c>
      <c r="B25" s="66" t="s">
        <v>546</v>
      </c>
      <c r="C25" s="61" t="s">
        <v>547</v>
      </c>
      <c r="D25" s="65"/>
    </row>
    <row r="26" spans="1:4" ht="15" customHeight="1">
      <c r="A26" s="77" t="s">
        <v>441</v>
      </c>
      <c r="B26" s="73" t="s">
        <v>548</v>
      </c>
      <c r="C26" s="77" t="s">
        <v>549</v>
      </c>
      <c r="D26" s="72"/>
    </row>
    <row r="27" spans="1:6" ht="16.5" customHeight="1">
      <c r="A27" s="77" t="s">
        <v>442</v>
      </c>
      <c r="B27" s="73" t="s">
        <v>550</v>
      </c>
      <c r="C27" s="78" t="s">
        <v>551</v>
      </c>
      <c r="D27" s="79"/>
      <c r="E27" s="26"/>
      <c r="F27" s="26"/>
    </row>
    <row r="28" spans="1:3" ht="12.75">
      <c r="A28" s="80"/>
      <c r="B28" s="81"/>
      <c r="C28" s="82"/>
    </row>
    <row r="29" spans="1:2" ht="12.75">
      <c r="A29" s="83"/>
      <c r="B29" s="82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5
do Uchwały Nr XIV/105/2007
Rady Gminy Jedlnia Letnisko
z dnia 18.12.2007r.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defaultGridColor="0" zoomScale="90" zoomScaleNormal="90" colorId="8" workbookViewId="0" topLeftCell="A1">
      <selection activeCell="C6" sqref="C3:C6"/>
    </sheetView>
  </sheetViews>
  <sheetFormatPr defaultColWidth="9.33203125" defaultRowHeight="12.75"/>
  <cols>
    <col min="1" max="1" width="6.5" style="31" bestFit="1" customWidth="1"/>
    <col min="2" max="2" width="10.33203125" style="31" bestFit="1" customWidth="1"/>
    <col min="3" max="3" width="8" style="31" customWidth="1"/>
    <col min="4" max="4" width="16.66015625" style="31" customWidth="1"/>
    <col min="5" max="5" width="17.33203125" style="31" customWidth="1"/>
    <col min="6" max="6" width="15.83203125" style="31" customWidth="1"/>
    <col min="7" max="7" width="18.16015625" style="85" customWidth="1"/>
    <col min="8" max="8" width="18.33203125" style="85" customWidth="1"/>
    <col min="9" max="9" width="15" style="85" customWidth="1"/>
    <col min="10" max="10" width="18.5" style="85" customWidth="1"/>
    <col min="11" max="16384" width="10.66015625" style="85" customWidth="1"/>
  </cols>
  <sheetData>
    <row r="1" spans="1:10" ht="48.75" customHeight="1">
      <c r="A1" s="359" t="s">
        <v>582</v>
      </c>
      <c r="B1" s="359"/>
      <c r="C1" s="359"/>
      <c r="D1" s="359"/>
      <c r="E1" s="359"/>
      <c r="F1" s="359"/>
      <c r="G1" s="359"/>
      <c r="H1" s="359"/>
      <c r="I1" s="359"/>
      <c r="J1" s="359"/>
    </row>
    <row r="2" ht="12.75">
      <c r="J2" s="33" t="s">
        <v>225</v>
      </c>
    </row>
    <row r="3" spans="1:10" s="87" customFormat="1" ht="20.25" customHeight="1">
      <c r="A3" s="337" t="s">
        <v>0</v>
      </c>
      <c r="B3" s="262" t="s">
        <v>1</v>
      </c>
      <c r="C3" s="262" t="s">
        <v>234</v>
      </c>
      <c r="D3" s="272" t="s">
        <v>226</v>
      </c>
      <c r="E3" s="272" t="s">
        <v>227</v>
      </c>
      <c r="F3" s="272" t="s">
        <v>217</v>
      </c>
      <c r="G3" s="272"/>
      <c r="H3" s="272"/>
      <c r="I3" s="272"/>
      <c r="J3" s="272"/>
    </row>
    <row r="4" spans="1:10" s="87" customFormat="1" ht="20.25" customHeight="1">
      <c r="A4" s="337"/>
      <c r="B4" s="263"/>
      <c r="C4" s="263"/>
      <c r="D4" s="337"/>
      <c r="E4" s="272"/>
      <c r="F4" s="272" t="s">
        <v>228</v>
      </c>
      <c r="G4" s="272" t="s">
        <v>219</v>
      </c>
      <c r="H4" s="272"/>
      <c r="I4" s="272"/>
      <c r="J4" s="272" t="s">
        <v>229</v>
      </c>
    </row>
    <row r="5" spans="1:10" s="87" customFormat="1" ht="65.25" customHeight="1">
      <c r="A5" s="337"/>
      <c r="B5" s="265"/>
      <c r="C5" s="265"/>
      <c r="D5" s="337"/>
      <c r="E5" s="272"/>
      <c r="F5" s="272"/>
      <c r="G5" s="35" t="s">
        <v>230</v>
      </c>
      <c r="H5" s="35" t="s">
        <v>231</v>
      </c>
      <c r="I5" s="35" t="s">
        <v>232</v>
      </c>
      <c r="J5" s="272"/>
    </row>
    <row r="6" spans="1:10" ht="9" customHeight="1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</row>
    <row r="7" spans="1:10" ht="19.5" customHeight="1">
      <c r="A7" s="110">
        <v>750</v>
      </c>
      <c r="B7" s="111"/>
      <c r="C7" s="111"/>
      <c r="D7" s="112">
        <f aca="true" t="shared" si="0" ref="D7:J7">SUBTOTAL(9,D8:D15)</f>
        <v>56817</v>
      </c>
      <c r="E7" s="112">
        <f t="shared" si="0"/>
        <v>56817</v>
      </c>
      <c r="F7" s="112">
        <f t="shared" si="0"/>
        <v>56817</v>
      </c>
      <c r="G7" s="112">
        <f t="shared" si="0"/>
        <v>45401</v>
      </c>
      <c r="H7" s="112">
        <f t="shared" si="0"/>
        <v>9003</v>
      </c>
      <c r="I7" s="112">
        <f t="shared" si="0"/>
        <v>0</v>
      </c>
      <c r="J7" s="112">
        <f t="shared" si="0"/>
        <v>0</v>
      </c>
    </row>
    <row r="8" spans="1:10" ht="19.5" customHeight="1">
      <c r="A8" s="113"/>
      <c r="B8" s="114">
        <v>75011</v>
      </c>
      <c r="C8" s="113"/>
      <c r="D8" s="115">
        <f aca="true" t="shared" si="1" ref="D8:J8">SUBTOTAL(9,D9:D15)</f>
        <v>56817</v>
      </c>
      <c r="E8" s="115">
        <f t="shared" si="1"/>
        <v>56817</v>
      </c>
      <c r="F8" s="115">
        <f t="shared" si="1"/>
        <v>56817</v>
      </c>
      <c r="G8" s="115">
        <f t="shared" si="1"/>
        <v>45401</v>
      </c>
      <c r="H8" s="115">
        <f t="shared" si="1"/>
        <v>9003</v>
      </c>
      <c r="I8" s="115">
        <f t="shared" si="1"/>
        <v>0</v>
      </c>
      <c r="J8" s="115">
        <f t="shared" si="1"/>
        <v>0</v>
      </c>
    </row>
    <row r="9" spans="1:10" ht="19.5" customHeight="1">
      <c r="A9" s="246"/>
      <c r="B9" s="246"/>
      <c r="C9" s="42">
        <v>2010</v>
      </c>
      <c r="D9" s="116">
        <v>56817</v>
      </c>
      <c r="E9" s="116"/>
      <c r="F9" s="116"/>
      <c r="G9" s="116"/>
      <c r="H9" s="116"/>
      <c r="I9" s="116"/>
      <c r="J9" s="116"/>
    </row>
    <row r="10" spans="1:10" ht="19.5" customHeight="1">
      <c r="A10" s="247"/>
      <c r="B10" s="247"/>
      <c r="C10" s="42">
        <v>4010</v>
      </c>
      <c r="D10" s="116"/>
      <c r="E10" s="116">
        <v>41844</v>
      </c>
      <c r="F10" s="116">
        <f aca="true" t="shared" si="2" ref="F10:F15">E10</f>
        <v>41844</v>
      </c>
      <c r="G10" s="116">
        <f>E10</f>
        <v>41844</v>
      </c>
      <c r="H10" s="116"/>
      <c r="I10" s="116"/>
      <c r="J10" s="116"/>
    </row>
    <row r="11" spans="1:10" ht="19.5" customHeight="1">
      <c r="A11" s="247"/>
      <c r="B11" s="247"/>
      <c r="C11" s="42">
        <v>4040</v>
      </c>
      <c r="D11" s="116"/>
      <c r="E11" s="116">
        <v>3557</v>
      </c>
      <c r="F11" s="116">
        <f t="shared" si="2"/>
        <v>3557</v>
      </c>
      <c r="G11" s="116">
        <f>E11</f>
        <v>3557</v>
      </c>
      <c r="H11" s="116"/>
      <c r="I11" s="116"/>
      <c r="J11" s="116"/>
    </row>
    <row r="12" spans="1:10" ht="19.5" customHeight="1">
      <c r="A12" s="247"/>
      <c r="B12" s="247"/>
      <c r="C12" s="42">
        <v>4110</v>
      </c>
      <c r="D12" s="116"/>
      <c r="E12" s="116">
        <v>7891</v>
      </c>
      <c r="F12" s="116">
        <f t="shared" si="2"/>
        <v>7891</v>
      </c>
      <c r="G12" s="116"/>
      <c r="H12" s="116">
        <f>E12</f>
        <v>7891</v>
      </c>
      <c r="I12" s="116"/>
      <c r="J12" s="116"/>
    </row>
    <row r="13" spans="1:10" ht="19.5" customHeight="1">
      <c r="A13" s="247"/>
      <c r="B13" s="247"/>
      <c r="C13" s="42">
        <v>4120</v>
      </c>
      <c r="D13" s="116"/>
      <c r="E13" s="116">
        <v>1112</v>
      </c>
      <c r="F13" s="116">
        <f t="shared" si="2"/>
        <v>1112</v>
      </c>
      <c r="G13" s="116"/>
      <c r="H13" s="116">
        <f>E13</f>
        <v>1112</v>
      </c>
      <c r="I13" s="116"/>
      <c r="J13" s="116"/>
    </row>
    <row r="14" spans="1:10" ht="19.5" customHeight="1">
      <c r="A14" s="247"/>
      <c r="B14" s="247"/>
      <c r="C14" s="42">
        <v>4210</v>
      </c>
      <c r="D14" s="116"/>
      <c r="E14" s="116">
        <v>777</v>
      </c>
      <c r="F14" s="116">
        <f t="shared" si="2"/>
        <v>777</v>
      </c>
      <c r="G14" s="116"/>
      <c r="H14" s="116"/>
      <c r="I14" s="116"/>
      <c r="J14" s="116"/>
    </row>
    <row r="15" spans="1:10" ht="19.5" customHeight="1">
      <c r="A15" s="248"/>
      <c r="B15" s="248"/>
      <c r="C15" s="42">
        <v>4440</v>
      </c>
      <c r="D15" s="116"/>
      <c r="E15" s="116">
        <v>1636</v>
      </c>
      <c r="F15" s="116">
        <f t="shared" si="2"/>
        <v>1636</v>
      </c>
      <c r="G15" s="116"/>
      <c r="H15" s="116"/>
      <c r="I15" s="116"/>
      <c r="J15" s="116"/>
    </row>
    <row r="16" spans="1:10" ht="19.5" customHeight="1">
      <c r="A16" s="110">
        <v>751</v>
      </c>
      <c r="B16" s="111"/>
      <c r="C16" s="111"/>
      <c r="D16" s="112">
        <f aca="true" t="shared" si="3" ref="D16:J16">SUBTOTAL(9,D17:D22)</f>
        <v>1867</v>
      </c>
      <c r="E16" s="112">
        <f t="shared" si="3"/>
        <v>1867</v>
      </c>
      <c r="F16" s="112">
        <f t="shared" si="3"/>
        <v>1867</v>
      </c>
      <c r="G16" s="112">
        <f t="shared" si="3"/>
        <v>1500</v>
      </c>
      <c r="H16" s="112">
        <f t="shared" si="3"/>
        <v>298</v>
      </c>
      <c r="I16" s="112">
        <f t="shared" si="3"/>
        <v>0</v>
      </c>
      <c r="J16" s="112">
        <f t="shared" si="3"/>
        <v>0</v>
      </c>
    </row>
    <row r="17" spans="1:10" ht="19.5" customHeight="1">
      <c r="A17" s="246"/>
      <c r="B17" s="114">
        <v>75101</v>
      </c>
      <c r="C17" s="113"/>
      <c r="D17" s="115">
        <f aca="true" t="shared" si="4" ref="D17:J17">SUBTOTAL(9,D18:D22)</f>
        <v>1867</v>
      </c>
      <c r="E17" s="115">
        <f t="shared" si="4"/>
        <v>1867</v>
      </c>
      <c r="F17" s="115">
        <f t="shared" si="4"/>
        <v>1867</v>
      </c>
      <c r="G17" s="115">
        <f t="shared" si="4"/>
        <v>1500</v>
      </c>
      <c r="H17" s="115">
        <f t="shared" si="4"/>
        <v>298</v>
      </c>
      <c r="I17" s="115">
        <f t="shared" si="4"/>
        <v>0</v>
      </c>
      <c r="J17" s="115">
        <f t="shared" si="4"/>
        <v>0</v>
      </c>
    </row>
    <row r="18" spans="1:10" ht="19.5" customHeight="1">
      <c r="A18" s="247"/>
      <c r="B18" s="249"/>
      <c r="C18" s="42">
        <v>2010</v>
      </c>
      <c r="D18" s="116">
        <v>1867</v>
      </c>
      <c r="E18" s="116"/>
      <c r="F18" s="116"/>
      <c r="G18" s="116"/>
      <c r="H18" s="116"/>
      <c r="I18" s="116"/>
      <c r="J18" s="116"/>
    </row>
    <row r="19" spans="1:10" ht="19.5" customHeight="1">
      <c r="A19" s="247"/>
      <c r="B19" s="247"/>
      <c r="C19" s="42">
        <v>4110</v>
      </c>
      <c r="D19" s="116"/>
      <c r="E19" s="116">
        <v>261</v>
      </c>
      <c r="F19" s="116">
        <f>E19</f>
        <v>261</v>
      </c>
      <c r="G19" s="116"/>
      <c r="H19" s="116">
        <f>E19</f>
        <v>261</v>
      </c>
      <c r="I19" s="116"/>
      <c r="J19" s="116"/>
    </row>
    <row r="20" spans="1:10" ht="19.5" customHeight="1">
      <c r="A20" s="247"/>
      <c r="B20" s="247"/>
      <c r="C20" s="42">
        <v>4120</v>
      </c>
      <c r="D20" s="116"/>
      <c r="E20" s="116">
        <v>37</v>
      </c>
      <c r="F20" s="116">
        <f>E20</f>
        <v>37</v>
      </c>
      <c r="G20" s="116"/>
      <c r="H20" s="116">
        <f>E20</f>
        <v>37</v>
      </c>
      <c r="I20" s="116"/>
      <c r="J20" s="116"/>
    </row>
    <row r="21" spans="1:10" ht="19.5" customHeight="1">
      <c r="A21" s="247"/>
      <c r="B21" s="247"/>
      <c r="C21" s="42">
        <v>4170</v>
      </c>
      <c r="D21" s="116"/>
      <c r="E21" s="116">
        <v>1500</v>
      </c>
      <c r="F21" s="116">
        <f>E21</f>
        <v>1500</v>
      </c>
      <c r="G21" s="116">
        <f>E21</f>
        <v>1500</v>
      </c>
      <c r="H21" s="116"/>
      <c r="I21" s="116"/>
      <c r="J21" s="116"/>
    </row>
    <row r="22" spans="1:10" ht="19.5" customHeight="1">
      <c r="A22" s="248"/>
      <c r="B22" s="248"/>
      <c r="C22" s="42">
        <v>4210</v>
      </c>
      <c r="D22" s="116"/>
      <c r="E22" s="116">
        <v>69</v>
      </c>
      <c r="F22" s="116">
        <f>E22</f>
        <v>69</v>
      </c>
      <c r="G22" s="116"/>
      <c r="H22" s="116"/>
      <c r="I22" s="116"/>
      <c r="J22" s="116"/>
    </row>
    <row r="23" spans="1:10" ht="19.5" customHeight="1">
      <c r="A23" s="110">
        <v>754</v>
      </c>
      <c r="B23" s="111"/>
      <c r="C23" s="111"/>
      <c r="D23" s="112">
        <f aca="true" t="shared" si="5" ref="D23:J23">SUBTOTAL(9,D24:D26)</f>
        <v>500</v>
      </c>
      <c r="E23" s="112">
        <f t="shared" si="5"/>
        <v>500</v>
      </c>
      <c r="F23" s="112">
        <f t="shared" si="5"/>
        <v>500</v>
      </c>
      <c r="G23" s="112">
        <f t="shared" si="5"/>
        <v>500</v>
      </c>
      <c r="H23" s="112">
        <f t="shared" si="5"/>
        <v>0</v>
      </c>
      <c r="I23" s="112">
        <f t="shared" si="5"/>
        <v>0</v>
      </c>
      <c r="J23" s="112">
        <f t="shared" si="5"/>
        <v>0</v>
      </c>
    </row>
    <row r="24" spans="1:10" ht="19.5" customHeight="1">
      <c r="A24" s="250"/>
      <c r="B24" s="114">
        <v>75414</v>
      </c>
      <c r="C24" s="113"/>
      <c r="D24" s="115">
        <f aca="true" t="shared" si="6" ref="D24:J24">SUBTOTAL(9,D25:D26)</f>
        <v>500</v>
      </c>
      <c r="E24" s="115">
        <f t="shared" si="6"/>
        <v>500</v>
      </c>
      <c r="F24" s="115">
        <f t="shared" si="6"/>
        <v>500</v>
      </c>
      <c r="G24" s="115">
        <f t="shared" si="6"/>
        <v>500</v>
      </c>
      <c r="H24" s="115">
        <f t="shared" si="6"/>
        <v>0</v>
      </c>
      <c r="I24" s="115">
        <f t="shared" si="6"/>
        <v>0</v>
      </c>
      <c r="J24" s="115">
        <f t="shared" si="6"/>
        <v>0</v>
      </c>
    </row>
    <row r="25" spans="1:10" ht="19.5" customHeight="1">
      <c r="A25" s="247"/>
      <c r="B25" s="246"/>
      <c r="C25" s="42">
        <v>2010</v>
      </c>
      <c r="D25" s="116">
        <v>500</v>
      </c>
      <c r="E25" s="116"/>
      <c r="F25" s="116"/>
      <c r="G25" s="116"/>
      <c r="H25" s="116"/>
      <c r="I25" s="116"/>
      <c r="J25" s="116"/>
    </row>
    <row r="26" spans="1:10" ht="19.5" customHeight="1">
      <c r="A26" s="248"/>
      <c r="B26" s="248"/>
      <c r="C26" s="42">
        <v>4170</v>
      </c>
      <c r="D26" s="116"/>
      <c r="E26" s="116">
        <v>500</v>
      </c>
      <c r="F26" s="116">
        <f>E26</f>
        <v>500</v>
      </c>
      <c r="G26" s="116">
        <f>F26</f>
        <v>500</v>
      </c>
      <c r="H26" s="116"/>
      <c r="I26" s="116"/>
      <c r="J26" s="116"/>
    </row>
    <row r="27" spans="1:10" ht="19.5" customHeight="1">
      <c r="A27" s="110">
        <v>852</v>
      </c>
      <c r="B27" s="111"/>
      <c r="C27" s="111"/>
      <c r="D27" s="112">
        <f aca="true" t="shared" si="7" ref="D27:J27">SUBTOTAL(9,D28:D53)</f>
        <v>3762000</v>
      </c>
      <c r="E27" s="112">
        <f t="shared" si="7"/>
        <v>3762000</v>
      </c>
      <c r="F27" s="112">
        <f t="shared" si="7"/>
        <v>3762000</v>
      </c>
      <c r="G27" s="112">
        <f t="shared" si="7"/>
        <v>57852</v>
      </c>
      <c r="H27" s="112">
        <f t="shared" si="7"/>
        <v>12289</v>
      </c>
      <c r="I27" s="112">
        <f t="shared" si="7"/>
        <v>3620213</v>
      </c>
      <c r="J27" s="112">
        <f t="shared" si="7"/>
        <v>0</v>
      </c>
    </row>
    <row r="28" spans="1:10" ht="19.5" customHeight="1">
      <c r="A28" s="250"/>
      <c r="B28" s="114">
        <v>85212</v>
      </c>
      <c r="C28" s="113"/>
      <c r="D28" s="115">
        <f aca="true" t="shared" si="8" ref="D28:J28">SUBTOTAL(9,D29:D47)</f>
        <v>3600000</v>
      </c>
      <c r="E28" s="115">
        <f t="shared" si="8"/>
        <v>3600000</v>
      </c>
      <c r="F28" s="115">
        <f t="shared" si="8"/>
        <v>3600000</v>
      </c>
      <c r="G28" s="115">
        <f t="shared" si="8"/>
        <v>57852</v>
      </c>
      <c r="H28" s="115">
        <f t="shared" si="8"/>
        <v>12289</v>
      </c>
      <c r="I28" s="115">
        <f t="shared" si="8"/>
        <v>3458213</v>
      </c>
      <c r="J28" s="115">
        <f t="shared" si="8"/>
        <v>0</v>
      </c>
    </row>
    <row r="29" spans="1:10" ht="19.5" customHeight="1">
      <c r="A29" s="247"/>
      <c r="B29" s="246"/>
      <c r="C29" s="42">
        <v>2010</v>
      </c>
      <c r="D29" s="116">
        <v>3600000</v>
      </c>
      <c r="E29" s="116"/>
      <c r="F29" s="116"/>
      <c r="G29" s="116"/>
      <c r="H29" s="116"/>
      <c r="I29" s="116"/>
      <c r="J29" s="116"/>
    </row>
    <row r="30" spans="1:10" ht="19.5" customHeight="1">
      <c r="A30" s="247"/>
      <c r="B30" s="247"/>
      <c r="C30" s="42">
        <v>3020</v>
      </c>
      <c r="D30" s="116"/>
      <c r="E30" s="116">
        <v>500</v>
      </c>
      <c r="F30" s="116">
        <f aca="true" t="shared" si="9" ref="F30:F47">E30</f>
        <v>500</v>
      </c>
      <c r="G30" s="116"/>
      <c r="H30" s="116"/>
      <c r="I30" s="116"/>
      <c r="J30" s="116"/>
    </row>
    <row r="31" spans="1:10" ht="19.5" customHeight="1">
      <c r="A31" s="247"/>
      <c r="B31" s="247"/>
      <c r="C31" s="42">
        <v>3110</v>
      </c>
      <c r="D31" s="116"/>
      <c r="E31" s="116">
        <v>3458213</v>
      </c>
      <c r="F31" s="116">
        <f t="shared" si="9"/>
        <v>3458213</v>
      </c>
      <c r="G31" s="116"/>
      <c r="H31" s="116"/>
      <c r="I31" s="116">
        <f>F31</f>
        <v>3458213</v>
      </c>
      <c r="J31" s="116"/>
    </row>
    <row r="32" spans="1:10" ht="19.5" customHeight="1">
      <c r="A32" s="247"/>
      <c r="B32" s="247"/>
      <c r="C32" s="42">
        <v>4010</v>
      </c>
      <c r="D32" s="116"/>
      <c r="E32" s="116">
        <v>52518</v>
      </c>
      <c r="F32" s="116">
        <f t="shared" si="9"/>
        <v>52518</v>
      </c>
      <c r="G32" s="116">
        <f>E32</f>
        <v>52518</v>
      </c>
      <c r="H32" s="116"/>
      <c r="I32" s="116"/>
      <c r="J32" s="116"/>
    </row>
    <row r="33" spans="1:10" ht="19.5" customHeight="1">
      <c r="A33" s="247"/>
      <c r="B33" s="247"/>
      <c r="C33" s="42">
        <v>4040</v>
      </c>
      <c r="D33" s="116"/>
      <c r="E33" s="116">
        <v>4334</v>
      </c>
      <c r="F33" s="116">
        <f t="shared" si="9"/>
        <v>4334</v>
      </c>
      <c r="G33" s="116">
        <f>E33</f>
        <v>4334</v>
      </c>
      <c r="H33" s="116"/>
      <c r="I33" s="116"/>
      <c r="J33" s="116"/>
    </row>
    <row r="34" spans="1:10" ht="19.5" customHeight="1">
      <c r="A34" s="247"/>
      <c r="B34" s="247"/>
      <c r="C34" s="42">
        <v>4110</v>
      </c>
      <c r="D34" s="116"/>
      <c r="E34" s="116">
        <v>46814</v>
      </c>
      <c r="F34" s="116">
        <f t="shared" si="9"/>
        <v>46814</v>
      </c>
      <c r="G34" s="116"/>
      <c r="H34" s="116">
        <v>9880</v>
      </c>
      <c r="I34" s="116"/>
      <c r="J34" s="116"/>
    </row>
    <row r="35" spans="1:10" ht="19.5" customHeight="1">
      <c r="A35" s="247"/>
      <c r="B35" s="247"/>
      <c r="C35" s="42">
        <v>4120</v>
      </c>
      <c r="D35" s="116"/>
      <c r="E35" s="116">
        <v>1395</v>
      </c>
      <c r="F35" s="116">
        <f t="shared" si="9"/>
        <v>1395</v>
      </c>
      <c r="G35" s="116"/>
      <c r="H35" s="116">
        <f>F35</f>
        <v>1395</v>
      </c>
      <c r="I35" s="116"/>
      <c r="J35" s="116"/>
    </row>
    <row r="36" spans="1:10" ht="19.5" customHeight="1">
      <c r="A36" s="247"/>
      <c r="B36" s="247"/>
      <c r="C36" s="42">
        <v>4140</v>
      </c>
      <c r="D36" s="116"/>
      <c r="E36" s="116">
        <v>1014</v>
      </c>
      <c r="F36" s="116">
        <f t="shared" si="9"/>
        <v>1014</v>
      </c>
      <c r="G36" s="116"/>
      <c r="H36" s="116">
        <f>F36</f>
        <v>1014</v>
      </c>
      <c r="I36" s="116"/>
      <c r="J36" s="116"/>
    </row>
    <row r="37" spans="1:10" ht="19.5" customHeight="1">
      <c r="A37" s="247"/>
      <c r="B37" s="247"/>
      <c r="C37" s="42">
        <v>4170</v>
      </c>
      <c r="D37" s="116"/>
      <c r="E37" s="116">
        <v>1000</v>
      </c>
      <c r="F37" s="116">
        <f t="shared" si="9"/>
        <v>1000</v>
      </c>
      <c r="G37" s="116">
        <f>F37</f>
        <v>1000</v>
      </c>
      <c r="H37" s="116"/>
      <c r="I37" s="116"/>
      <c r="J37" s="116"/>
    </row>
    <row r="38" spans="1:10" ht="19.5" customHeight="1">
      <c r="A38" s="247"/>
      <c r="B38" s="247"/>
      <c r="C38" s="42">
        <v>4210</v>
      </c>
      <c r="D38" s="116"/>
      <c r="E38" s="116">
        <v>5000</v>
      </c>
      <c r="F38" s="116">
        <f t="shared" si="9"/>
        <v>5000</v>
      </c>
      <c r="G38" s="116"/>
      <c r="H38" s="116"/>
      <c r="I38" s="116"/>
      <c r="J38" s="116"/>
    </row>
    <row r="39" spans="1:10" ht="19.5" customHeight="1">
      <c r="A39" s="247"/>
      <c r="B39" s="247"/>
      <c r="C39" s="42">
        <v>4280</v>
      </c>
      <c r="D39" s="116"/>
      <c r="E39" s="116">
        <v>200</v>
      </c>
      <c r="F39" s="116">
        <f t="shared" si="9"/>
        <v>200</v>
      </c>
      <c r="G39" s="116"/>
      <c r="H39" s="116"/>
      <c r="I39" s="116"/>
      <c r="J39" s="116"/>
    </row>
    <row r="40" spans="1:10" ht="19.5" customHeight="1">
      <c r="A40" s="247"/>
      <c r="B40" s="247"/>
      <c r="C40" s="42">
        <v>4300</v>
      </c>
      <c r="D40" s="116"/>
      <c r="E40" s="116">
        <v>19163</v>
      </c>
      <c r="F40" s="116">
        <f t="shared" si="9"/>
        <v>19163</v>
      </c>
      <c r="G40" s="116"/>
      <c r="H40" s="116"/>
      <c r="I40" s="116"/>
      <c r="J40" s="116"/>
    </row>
    <row r="41" spans="1:10" ht="19.5" customHeight="1">
      <c r="A41" s="247"/>
      <c r="B41" s="247"/>
      <c r="C41" s="42">
        <v>4370</v>
      </c>
      <c r="D41" s="116"/>
      <c r="E41" s="116">
        <v>2169</v>
      </c>
      <c r="F41" s="116">
        <f t="shared" si="9"/>
        <v>2169</v>
      </c>
      <c r="G41" s="116"/>
      <c r="H41" s="116"/>
      <c r="I41" s="116"/>
      <c r="J41" s="116"/>
    </row>
    <row r="42" spans="1:10" ht="19.5" customHeight="1">
      <c r="A42" s="247"/>
      <c r="B42" s="247"/>
      <c r="C42" s="42">
        <v>4410</v>
      </c>
      <c r="D42" s="42"/>
      <c r="E42" s="116">
        <v>600</v>
      </c>
      <c r="F42" s="116">
        <f t="shared" si="9"/>
        <v>600</v>
      </c>
      <c r="G42" s="116"/>
      <c r="H42" s="116"/>
      <c r="I42" s="116"/>
      <c r="J42" s="116"/>
    </row>
    <row r="43" spans="1:10" ht="19.5" customHeight="1">
      <c r="A43" s="247"/>
      <c r="B43" s="247"/>
      <c r="C43" s="42">
        <v>4430</v>
      </c>
      <c r="D43" s="42"/>
      <c r="E43" s="116">
        <v>400</v>
      </c>
      <c r="F43" s="116">
        <f t="shared" si="9"/>
        <v>400</v>
      </c>
      <c r="G43" s="116"/>
      <c r="H43" s="116"/>
      <c r="I43" s="116"/>
      <c r="J43" s="116"/>
    </row>
    <row r="44" spans="1:10" ht="19.5" customHeight="1">
      <c r="A44" s="247"/>
      <c r="B44" s="247"/>
      <c r="C44" s="42">
        <v>4440</v>
      </c>
      <c r="D44" s="42"/>
      <c r="E44" s="116">
        <v>1680</v>
      </c>
      <c r="F44" s="116">
        <f t="shared" si="9"/>
        <v>1680</v>
      </c>
      <c r="G44" s="116"/>
      <c r="H44" s="116"/>
      <c r="I44" s="116"/>
      <c r="J44" s="116"/>
    </row>
    <row r="45" spans="1:10" ht="19.5" customHeight="1">
      <c r="A45" s="247"/>
      <c r="B45" s="247"/>
      <c r="C45" s="42">
        <v>4700</v>
      </c>
      <c r="D45" s="42"/>
      <c r="E45" s="116">
        <v>2000</v>
      </c>
      <c r="F45" s="116">
        <f t="shared" si="9"/>
        <v>2000</v>
      </c>
      <c r="G45" s="116"/>
      <c r="H45" s="116"/>
      <c r="I45" s="116"/>
      <c r="J45" s="116"/>
    </row>
    <row r="46" spans="1:10" ht="19.5" customHeight="1">
      <c r="A46" s="247"/>
      <c r="B46" s="247"/>
      <c r="C46" s="42">
        <v>4740</v>
      </c>
      <c r="D46" s="42"/>
      <c r="E46" s="116">
        <v>1500</v>
      </c>
      <c r="F46" s="116">
        <f t="shared" si="9"/>
        <v>1500</v>
      </c>
      <c r="G46" s="116"/>
      <c r="H46" s="116"/>
      <c r="I46" s="116"/>
      <c r="J46" s="116"/>
    </row>
    <row r="47" spans="1:10" ht="19.5" customHeight="1">
      <c r="A47" s="248"/>
      <c r="B47" s="248"/>
      <c r="C47" s="42">
        <v>4750</v>
      </c>
      <c r="D47" s="42"/>
      <c r="E47" s="116">
        <v>1500</v>
      </c>
      <c r="F47" s="116">
        <f t="shared" si="9"/>
        <v>1500</v>
      </c>
      <c r="G47" s="116"/>
      <c r="H47" s="116"/>
      <c r="I47" s="116"/>
      <c r="J47" s="116"/>
    </row>
    <row r="48" spans="1:10" ht="19.5" customHeight="1">
      <c r="A48" s="113"/>
      <c r="B48" s="114">
        <v>85213</v>
      </c>
      <c r="C48" s="113"/>
      <c r="D48" s="115">
        <f aca="true" t="shared" si="10" ref="D48:J48">SUBTOTAL(9,D49:D50)</f>
        <v>15000</v>
      </c>
      <c r="E48" s="115">
        <f t="shared" si="10"/>
        <v>15000</v>
      </c>
      <c r="F48" s="115">
        <f t="shared" si="10"/>
        <v>15000</v>
      </c>
      <c r="G48" s="115">
        <f t="shared" si="10"/>
        <v>0</v>
      </c>
      <c r="H48" s="115">
        <f t="shared" si="10"/>
        <v>0</v>
      </c>
      <c r="I48" s="115">
        <f t="shared" si="10"/>
        <v>15000</v>
      </c>
      <c r="J48" s="115">
        <f t="shared" si="10"/>
        <v>0</v>
      </c>
    </row>
    <row r="49" spans="1:10" ht="19.5" customHeight="1">
      <c r="A49" s="246"/>
      <c r="B49" s="246"/>
      <c r="C49" s="42">
        <v>2010</v>
      </c>
      <c r="D49" s="42">
        <v>15000</v>
      </c>
      <c r="E49" s="116"/>
      <c r="F49" s="116"/>
      <c r="G49" s="116"/>
      <c r="H49" s="116"/>
      <c r="I49" s="116"/>
      <c r="J49" s="116"/>
    </row>
    <row r="50" spans="1:10" ht="19.5" customHeight="1">
      <c r="A50" s="248"/>
      <c r="B50" s="248"/>
      <c r="C50" s="42">
        <v>4130</v>
      </c>
      <c r="D50" s="42"/>
      <c r="E50" s="116">
        <v>15000</v>
      </c>
      <c r="F50" s="116">
        <f>E50</f>
        <v>15000</v>
      </c>
      <c r="G50" s="116"/>
      <c r="H50" s="116"/>
      <c r="I50" s="116">
        <f>F50</f>
        <v>15000</v>
      </c>
      <c r="J50" s="116"/>
    </row>
    <row r="51" spans="1:10" ht="19.5" customHeight="1">
      <c r="A51" s="113"/>
      <c r="B51" s="114">
        <v>85214</v>
      </c>
      <c r="C51" s="113"/>
      <c r="D51" s="115">
        <f aca="true" t="shared" si="11" ref="D51:J51">SUBTOTAL(9,D52:D53)</f>
        <v>147000</v>
      </c>
      <c r="E51" s="115">
        <f t="shared" si="11"/>
        <v>147000</v>
      </c>
      <c r="F51" s="115">
        <f t="shared" si="11"/>
        <v>147000</v>
      </c>
      <c r="G51" s="115">
        <f t="shared" si="11"/>
        <v>0</v>
      </c>
      <c r="H51" s="115">
        <f t="shared" si="11"/>
        <v>0</v>
      </c>
      <c r="I51" s="115">
        <f t="shared" si="11"/>
        <v>147000</v>
      </c>
      <c r="J51" s="115">
        <f t="shared" si="11"/>
        <v>0</v>
      </c>
    </row>
    <row r="52" spans="1:10" ht="19.5" customHeight="1">
      <c r="A52" s="246"/>
      <c r="B52" s="246"/>
      <c r="C52" s="42">
        <v>2010</v>
      </c>
      <c r="D52" s="42">
        <v>147000</v>
      </c>
      <c r="E52" s="116"/>
      <c r="F52" s="116"/>
      <c r="G52" s="116"/>
      <c r="H52" s="116"/>
      <c r="I52" s="116"/>
      <c r="J52" s="116"/>
    </row>
    <row r="53" spans="1:10" ht="19.5" customHeight="1">
      <c r="A53" s="248"/>
      <c r="B53" s="248"/>
      <c r="C53" s="42">
        <v>3110</v>
      </c>
      <c r="D53" s="42"/>
      <c r="E53" s="116">
        <v>147000</v>
      </c>
      <c r="F53" s="116">
        <f>E53</f>
        <v>147000</v>
      </c>
      <c r="G53" s="116"/>
      <c r="H53" s="116"/>
      <c r="I53" s="116">
        <f>E53</f>
        <v>147000</v>
      </c>
      <c r="J53" s="116"/>
    </row>
    <row r="54" spans="1:10" ht="19.5" customHeight="1">
      <c r="A54" s="356" t="s">
        <v>233</v>
      </c>
      <c r="B54" s="357"/>
      <c r="C54" s="358"/>
      <c r="D54" s="112">
        <f aca="true" t="shared" si="12" ref="D54:J54">SUBTOTAL(9,D7:D53)</f>
        <v>3821184</v>
      </c>
      <c r="E54" s="112">
        <f t="shared" si="12"/>
        <v>3821184</v>
      </c>
      <c r="F54" s="112">
        <f t="shared" si="12"/>
        <v>3821184</v>
      </c>
      <c r="G54" s="112">
        <f t="shared" si="12"/>
        <v>105253</v>
      </c>
      <c r="H54" s="112">
        <f t="shared" si="12"/>
        <v>21590</v>
      </c>
      <c r="I54" s="112">
        <f t="shared" si="12"/>
        <v>3620213</v>
      </c>
      <c r="J54" s="112">
        <f t="shared" si="12"/>
        <v>0</v>
      </c>
    </row>
    <row r="56" spans="1:10" ht="12.75">
      <c r="A56" s="354" t="s">
        <v>552</v>
      </c>
      <c r="B56" s="354"/>
      <c r="C56" s="354"/>
      <c r="D56" s="354"/>
      <c r="E56" s="354"/>
      <c r="F56" s="354"/>
      <c r="G56" s="354"/>
      <c r="H56" s="354"/>
      <c r="I56" s="354"/>
      <c r="J56" s="354"/>
    </row>
    <row r="57" spans="1:10" ht="12.75">
      <c r="A57" s="355"/>
      <c r="B57" s="355"/>
      <c r="C57" s="355"/>
      <c r="D57" s="355"/>
      <c r="E57" s="355"/>
      <c r="F57" s="355"/>
      <c r="G57" s="355"/>
      <c r="H57" s="355"/>
      <c r="I57" s="355"/>
      <c r="J57" s="355"/>
    </row>
  </sheetData>
  <sheetProtection/>
  <mergeCells count="12">
    <mergeCell ref="A1:J1"/>
    <mergeCell ref="F4:F5"/>
    <mergeCell ref="G4:I4"/>
    <mergeCell ref="D3:D5"/>
    <mergeCell ref="E3:E5"/>
    <mergeCell ref="A3:A5"/>
    <mergeCell ref="B3:B5"/>
    <mergeCell ref="C3:C5"/>
    <mergeCell ref="A56:J57"/>
    <mergeCell ref="A54:C54"/>
    <mergeCell ref="J4:J5"/>
    <mergeCell ref="F3:J3"/>
  </mergeCells>
  <printOptions horizontalCentered="1"/>
  <pageMargins left="0.1968503937007874" right="0.1968503937007874" top="0.7874015748031497" bottom="0.1968503937007874" header="0.3937007874015748" footer="0.3937007874015748"/>
  <pageSetup horizontalDpi="300" verticalDpi="300" orientation="portrait" paperSize="9" scale="70" r:id="rId1"/>
  <headerFooter alignWithMargins="0">
    <oddHeader>&amp;RZałącznik nr &amp;A
do Uchwały Nr XIV/105/2007
Rady Gminy Jedlnia Letnisko
z dnia 18.12.2007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22" sqref="B22"/>
    </sheetView>
  </sheetViews>
  <sheetFormatPr defaultColWidth="9.33203125" defaultRowHeight="12.75"/>
  <cols>
    <col min="1" max="1" width="5.5" style="85" customWidth="1"/>
    <col min="2" max="2" width="41.16015625" style="85" customWidth="1"/>
    <col min="3" max="3" width="16.5" style="85" customWidth="1"/>
    <col min="4" max="4" width="12.5" style="85" customWidth="1"/>
    <col min="5" max="5" width="12" style="85" customWidth="1"/>
    <col min="6" max="6" width="10.16015625" style="85" customWidth="1"/>
    <col min="7" max="7" width="12.66015625" style="85" customWidth="1"/>
    <col min="8" max="8" width="11.33203125" style="85" customWidth="1"/>
    <col min="9" max="9" width="12.33203125" style="85" bestFit="1" customWidth="1"/>
    <col min="10" max="10" width="16.5" style="85" customWidth="1"/>
    <col min="11" max="11" width="15.83203125" style="85" customWidth="1"/>
    <col min="12" max="16384" width="10.66015625" style="85" customWidth="1"/>
  </cols>
  <sheetData>
    <row r="1" spans="1:10" ht="16.5">
      <c r="A1" s="360" t="s">
        <v>578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16.5">
      <c r="A2" s="360" t="s">
        <v>377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0" ht="6" customHeight="1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1" ht="12.75">
      <c r="A4" s="31"/>
      <c r="B4" s="31"/>
      <c r="C4" s="31"/>
      <c r="D4" s="31"/>
      <c r="E4" s="31"/>
      <c r="F4" s="31"/>
      <c r="G4" s="31"/>
      <c r="H4" s="31"/>
      <c r="I4" s="31"/>
      <c r="K4" s="33" t="s">
        <v>225</v>
      </c>
    </row>
    <row r="5" spans="1:11" ht="15" customHeight="1">
      <c r="A5" s="337" t="s">
        <v>315</v>
      </c>
      <c r="B5" s="337" t="s">
        <v>378</v>
      </c>
      <c r="C5" s="272" t="s">
        <v>379</v>
      </c>
      <c r="D5" s="361" t="s">
        <v>380</v>
      </c>
      <c r="E5" s="362"/>
      <c r="F5" s="362"/>
      <c r="G5" s="363"/>
      <c r="H5" s="272" t="s">
        <v>381</v>
      </c>
      <c r="I5" s="272"/>
      <c r="J5" s="272" t="s">
        <v>382</v>
      </c>
      <c r="K5" s="272" t="s">
        <v>383</v>
      </c>
    </row>
    <row r="6" spans="1:11" ht="15" customHeight="1">
      <c r="A6" s="337"/>
      <c r="B6" s="337"/>
      <c r="C6" s="272"/>
      <c r="D6" s="272" t="s">
        <v>224</v>
      </c>
      <c r="E6" s="259" t="s">
        <v>219</v>
      </c>
      <c r="F6" s="260"/>
      <c r="G6" s="261"/>
      <c r="H6" s="272" t="s">
        <v>224</v>
      </c>
      <c r="I6" s="272" t="s">
        <v>384</v>
      </c>
      <c r="J6" s="272"/>
      <c r="K6" s="272"/>
    </row>
    <row r="7" spans="1:11" ht="18" customHeight="1">
      <c r="A7" s="337"/>
      <c r="B7" s="337"/>
      <c r="C7" s="272"/>
      <c r="D7" s="272"/>
      <c r="E7" s="364" t="s">
        <v>385</v>
      </c>
      <c r="F7" s="259" t="s">
        <v>219</v>
      </c>
      <c r="G7" s="261"/>
      <c r="H7" s="272"/>
      <c r="I7" s="272"/>
      <c r="J7" s="272"/>
      <c r="K7" s="272"/>
    </row>
    <row r="8" spans="1:11" ht="42" customHeight="1">
      <c r="A8" s="337"/>
      <c r="B8" s="337"/>
      <c r="C8" s="272"/>
      <c r="D8" s="272"/>
      <c r="E8" s="365"/>
      <c r="F8" s="86" t="s">
        <v>386</v>
      </c>
      <c r="G8" s="86" t="s">
        <v>387</v>
      </c>
      <c r="H8" s="272"/>
      <c r="I8" s="272"/>
      <c r="J8" s="272"/>
      <c r="K8" s="272"/>
    </row>
    <row r="9" spans="1:11" ht="7.5" customHeigh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</row>
    <row r="10" spans="1:11" ht="19.5" customHeight="1">
      <c r="A10" s="207" t="s">
        <v>388</v>
      </c>
      <c r="B10" s="208" t="s">
        <v>389</v>
      </c>
      <c r="C10" s="209">
        <f>SUM(C11:C12)</f>
        <v>797</v>
      </c>
      <c r="D10" s="209">
        <f>SUM(D11:D12)</f>
        <v>465000</v>
      </c>
      <c r="E10" s="209">
        <f>SUM(E11:E12)</f>
        <v>375000</v>
      </c>
      <c r="F10" s="209"/>
      <c r="G10" s="209"/>
      <c r="H10" s="209">
        <f>SUM(H11:H12)</f>
        <v>465000</v>
      </c>
      <c r="I10" s="209"/>
      <c r="J10" s="209">
        <f>SUM(J11:J12)</f>
        <v>797</v>
      </c>
      <c r="K10" s="207" t="s">
        <v>335</v>
      </c>
    </row>
    <row r="11" spans="1:11" ht="19.5" customHeight="1">
      <c r="A11" s="210"/>
      <c r="B11" s="211" t="s">
        <v>217</v>
      </c>
      <c r="C11" s="212"/>
      <c r="D11" s="212"/>
      <c r="E11" s="212"/>
      <c r="F11" s="212"/>
      <c r="G11" s="212"/>
      <c r="H11" s="212"/>
      <c r="I11" s="212"/>
      <c r="J11" s="212"/>
      <c r="K11" s="210"/>
    </row>
    <row r="12" spans="1:11" ht="19.5" customHeight="1">
      <c r="A12" s="210"/>
      <c r="B12" s="213" t="s">
        <v>410</v>
      </c>
      <c r="C12" s="214">
        <v>797</v>
      </c>
      <c r="D12" s="214">
        <v>465000</v>
      </c>
      <c r="E12" s="214">
        <v>375000</v>
      </c>
      <c r="F12" s="214"/>
      <c r="G12" s="214"/>
      <c r="H12" s="214">
        <v>465000</v>
      </c>
      <c r="I12" s="214"/>
      <c r="J12" s="214">
        <f>C12+D12-H12</f>
        <v>797</v>
      </c>
      <c r="K12" s="210" t="s">
        <v>335</v>
      </c>
    </row>
    <row r="13" spans="1:11" s="88" customFormat="1" ht="19.5" customHeight="1">
      <c r="A13" s="337" t="s">
        <v>233</v>
      </c>
      <c r="B13" s="337"/>
      <c r="C13" s="51">
        <f>C10</f>
        <v>797</v>
      </c>
      <c r="D13" s="51">
        <f>D10</f>
        <v>465000</v>
      </c>
      <c r="E13" s="51">
        <f>E10</f>
        <v>375000</v>
      </c>
      <c r="F13" s="51"/>
      <c r="G13" s="51"/>
      <c r="H13" s="51">
        <f>H10</f>
        <v>465000</v>
      </c>
      <c r="I13" s="51"/>
      <c r="J13" s="51">
        <f>J10</f>
        <v>797</v>
      </c>
      <c r="K13" s="110"/>
    </row>
    <row r="14" ht="4.5" customHeight="1"/>
    <row r="15" ht="12.75" customHeight="1">
      <c r="A15" s="215" t="s">
        <v>394</v>
      </c>
    </row>
    <row r="16" ht="14.25">
      <c r="A16" s="215" t="s">
        <v>559</v>
      </c>
    </row>
    <row r="17" ht="12.75">
      <c r="A17" s="215" t="s">
        <v>395</v>
      </c>
    </row>
    <row r="18" ht="12.75">
      <c r="A18" s="215" t="s">
        <v>396</v>
      </c>
    </row>
  </sheetData>
  <sheetProtection/>
  <mergeCells count="16">
    <mergeCell ref="A13:B13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1.1023622047244095" bottom="0.6299212598425197" header="0.5118110236220472" footer="0.5118110236220472"/>
  <pageSetup horizontalDpi="600" verticalDpi="600" orientation="landscape" paperSize="9" scale="85" r:id="rId1"/>
  <headerFooter alignWithMargins="0">
    <oddHeader>&amp;R&amp;9Załącznik nr 7
do Uchwały Nr XIV/105/2007
Rady Gminy Jedlnia Letnisko
z dnia 18.12 2007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3" sqref="F13"/>
    </sheetView>
  </sheetViews>
  <sheetFormatPr defaultColWidth="9.33203125" defaultRowHeight="12.75"/>
  <cols>
    <col min="1" max="1" width="4.66015625" style="31" customWidth="1"/>
    <col min="2" max="2" width="9.5" style="31" customWidth="1"/>
    <col min="3" max="3" width="11.5" style="31" customWidth="1"/>
    <col min="4" max="4" width="6.66015625" style="31" customWidth="1"/>
    <col min="5" max="5" width="48.5" style="31" customWidth="1"/>
    <col min="6" max="6" width="26.16015625" style="31" customWidth="1"/>
    <col min="7" max="16384" width="10.66015625" style="31" customWidth="1"/>
  </cols>
  <sheetData>
    <row r="1" spans="1:6" ht="19.5" customHeight="1">
      <c r="A1" s="336" t="s">
        <v>579</v>
      </c>
      <c r="B1" s="336"/>
      <c r="C1" s="336"/>
      <c r="D1" s="336"/>
      <c r="E1" s="336"/>
      <c r="F1" s="336"/>
    </row>
    <row r="2" spans="5:6" ht="19.5" customHeight="1">
      <c r="E2" s="84"/>
      <c r="F2" s="84"/>
    </row>
    <row r="3" ht="19.5" customHeight="1">
      <c r="F3" s="216" t="s">
        <v>225</v>
      </c>
    </row>
    <row r="4" spans="1:6" ht="19.5" customHeight="1">
      <c r="A4" s="34" t="s">
        <v>315</v>
      </c>
      <c r="B4" s="34" t="s">
        <v>0</v>
      </c>
      <c r="C4" s="34" t="s">
        <v>1</v>
      </c>
      <c r="D4" s="34" t="s">
        <v>234</v>
      </c>
      <c r="E4" s="34" t="s">
        <v>397</v>
      </c>
      <c r="F4" s="34" t="s">
        <v>398</v>
      </c>
    </row>
    <row r="5" spans="1:6" ht="7.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</row>
    <row r="6" spans="1:6" ht="30" customHeight="1">
      <c r="A6" s="212">
        <v>1</v>
      </c>
      <c r="B6" s="212">
        <v>801</v>
      </c>
      <c r="C6" s="212">
        <v>80104</v>
      </c>
      <c r="D6" s="212">
        <v>2510</v>
      </c>
      <c r="E6" s="212" t="s">
        <v>406</v>
      </c>
      <c r="F6" s="214">
        <v>375000</v>
      </c>
    </row>
    <row r="7" spans="1:6" ht="30" customHeight="1">
      <c r="A7" s="212">
        <v>2</v>
      </c>
      <c r="B7" s="208">
        <v>921</v>
      </c>
      <c r="C7" s="208">
        <v>92116</v>
      </c>
      <c r="D7" s="208">
        <v>2480</v>
      </c>
      <c r="E7" s="208" t="s">
        <v>405</v>
      </c>
      <c r="F7" s="217">
        <v>203480</v>
      </c>
    </row>
    <row r="8" spans="1:6" ht="30" customHeight="1">
      <c r="A8" s="259" t="s">
        <v>233</v>
      </c>
      <c r="B8" s="260"/>
      <c r="C8" s="260"/>
      <c r="D8" s="260"/>
      <c r="E8" s="261"/>
      <c r="F8" s="223">
        <f>SUM(F6:F7)</f>
        <v>578480</v>
      </c>
    </row>
    <row r="10" ht="12.75">
      <c r="A10" s="215"/>
    </row>
    <row r="11" ht="12.75">
      <c r="A11" s="54"/>
    </row>
    <row r="13" ht="12.75">
      <c r="A13" s="54"/>
    </row>
  </sheetData>
  <sheetProtection/>
  <mergeCells count="2">
    <mergeCell ref="A1:F1"/>
    <mergeCell ref="A8:E8"/>
  </mergeCells>
  <printOptions horizontalCentered="1"/>
  <pageMargins left="0.5511811023622047" right="0.5118110236220472" top="1.968503937007874" bottom="0.984251968503937" header="0.5118110236220472" footer="0.5118110236220472"/>
  <pageSetup horizontalDpi="600" verticalDpi="600" orientation="portrait" paperSize="9" r:id="rId1"/>
  <headerFooter alignWithMargins="0">
    <oddHeader>&amp;R&amp;9Załącznik nr 8
do Uchwały Nr XIV/105/2007
Rady Gminy Jedlnia Letnisko
z dnia 18.12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203</cp:lastModifiedBy>
  <cp:lastPrinted>2007-12-21T11:19:54Z</cp:lastPrinted>
  <dcterms:created xsi:type="dcterms:W3CDTF">2007-05-08T06:25:29Z</dcterms:created>
  <dcterms:modified xsi:type="dcterms:W3CDTF">2008-01-07T07:51:02Z</dcterms:modified>
  <cp:category/>
  <cp:version/>
  <cp:contentType/>
  <cp:contentStatus/>
</cp:coreProperties>
</file>