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</sheets>
  <definedNames>
    <definedName name="_xlnm.Print_Titles" localSheetId="1">'2'!$4:$8</definedName>
    <definedName name="_xlnm.Print_Titles" localSheetId="2">'3'!$3:$8</definedName>
    <definedName name="_xlnm.Print_Titles" localSheetId="4">'5'!$3:$7</definedName>
  </definedNames>
  <calcPr fullCalcOnLoad="1"/>
</workbook>
</file>

<file path=xl/sharedStrings.xml><?xml version="1.0" encoding="utf-8"?>
<sst xmlns="http://schemas.openxmlformats.org/spreadsheetml/2006/main" count="2021" uniqueCount="513">
  <si>
    <t>Wyszczególnienie</t>
  </si>
  <si>
    <t>Dział</t>
  </si>
  <si>
    <t>Rozdział</t>
  </si>
  <si>
    <t>Wydatki</t>
  </si>
  <si>
    <t>Przychody</t>
  </si>
  <si>
    <t>I.</t>
  </si>
  <si>
    <t>1.</t>
  </si>
  <si>
    <t>2.</t>
  </si>
  <si>
    <t>3.</t>
  </si>
  <si>
    <t>II.</t>
  </si>
  <si>
    <t>III.</t>
  </si>
  <si>
    <t>Wydatki bieżące</t>
  </si>
  <si>
    <t>IV.</t>
  </si>
  <si>
    <t>Wydatki majątkowe</t>
  </si>
  <si>
    <t>w złotych</t>
  </si>
  <si>
    <t>Nazwa zadania</t>
  </si>
  <si>
    <t>Kwota dotacji</t>
  </si>
  <si>
    <t>Nazwa instytucji</t>
  </si>
  <si>
    <t>Ochrony Środowiska i Gospodarki Wodnej</t>
  </si>
  <si>
    <t>Plan na 2007 r.</t>
  </si>
  <si>
    <t>Lp.</t>
  </si>
  <si>
    <t>Stan środków obrotowych na początek roku</t>
  </si>
  <si>
    <t>Stan środków obrotowych na koniec roku</t>
  </si>
  <si>
    <t>Ogółem</t>
  </si>
  <si>
    <t>§**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</si>
  <si>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</si>
  <si>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</si>
  <si>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(** kol. 4 do wykorzystania fakultatywnego)</t>
  </si>
  <si>
    <t>(* kol. 4 do wykorzystania fakultatywnego)</t>
  </si>
  <si>
    <t>Publiczne Przedszkole w Jedlni Letnisko</t>
  </si>
  <si>
    <t>Gminna Biblioteka Publiczna w Jedlnia Letnisko</t>
  </si>
  <si>
    <t>Upowszechnianie kultury fizycznej i sportu</t>
  </si>
  <si>
    <r>
      <t>§</t>
    </r>
    <r>
      <rPr>
        <sz val="10"/>
        <rFont val="Arial CE"/>
        <family val="2"/>
      </rPr>
      <t xml:space="preserve"> 0690 wpływy z różnych opłat</t>
    </r>
  </si>
  <si>
    <r>
      <t>§</t>
    </r>
    <r>
      <rPr>
        <sz val="10"/>
        <rFont val="Arial CE"/>
        <family val="2"/>
      </rPr>
      <t xml:space="preserve"> 4210 zakup materiałów i wyposażenia</t>
    </r>
  </si>
  <si>
    <r>
      <t>§</t>
    </r>
    <r>
      <rPr>
        <sz val="10"/>
        <rFont val="Arial CE"/>
        <family val="2"/>
      </rPr>
      <t xml:space="preserve"> 4300 zakup usług pozostałych</t>
    </r>
  </si>
  <si>
    <t>Plan</t>
  </si>
  <si>
    <t>Wykonanie</t>
  </si>
  <si>
    <t>Wykonanie na
30 czerwca 2007 r.</t>
  </si>
  <si>
    <t>Wykonanie na
30 czerwca 2007</t>
  </si>
  <si>
    <t>Stan środków obrotowych** na początek roku</t>
  </si>
  <si>
    <t>Przychody*</t>
  </si>
  <si>
    <t>Stan środków obrotowych** na koniec roku</t>
  </si>
  <si>
    <t>Rozliczenia
z budżetem
z tytułu wpłat nadwyżek środków za 2006 r.</t>
  </si>
  <si>
    <t>ogółem</t>
  </si>
  <si>
    <t>w tym:</t>
  </si>
  <si>
    <t>w tym: wpłata do budżetu</t>
  </si>
  <si>
    <t>dotacje
z budżetu***</t>
  </si>
  <si>
    <t>§ 265</t>
  </si>
  <si>
    <t>na inwestycje</t>
  </si>
  <si>
    <t>Zakłady budżetowe</t>
  </si>
  <si>
    <t>x</t>
  </si>
  <si>
    <t>z tego:</t>
  </si>
  <si>
    <t>1. Publiczne Przedszkole</t>
  </si>
  <si>
    <t>4.</t>
  </si>
  <si>
    <t>Gospodarstwa pomocnicze</t>
  </si>
  <si>
    <t>Dochody własne jednostek budżetowych</t>
  </si>
  <si>
    <t>W odniesieniu do dochodów własnych jednostek budżetowych: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</si>
  <si>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</si>
  <si>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</si>
  <si>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>*** źródła dochodów wskazanych przez Radę</t>
  </si>
  <si>
    <t>Wykonanie na 30.06.2007</t>
  </si>
  <si>
    <t>Plan i wykonanie
przychodów i wydatków zakładu budżetowego</t>
  </si>
  <si>
    <t>Plan i wykonanie 
dotacji podmiotowych* na 30. czerwca 2007 r.</t>
  </si>
  <si>
    <t>Plan i wykonanie
przychodów i wydatków Gminnego Funduszu</t>
  </si>
  <si>
    <t>Plan i wykonanie
dotacji celowych na zadania własne gminy realizowane
przez podmioty należące
i nienależące do sektora finansów publicznych na 30 czerwca 2007 r.</t>
  </si>
  <si>
    <t>W pierwszym półroczu 2007r. z odpisów redystrybucyjnych opłat ekologicznych z Urzędu Marszałkowskiego
pozyskano kwotę 2.887,27 zł.
Wykorzystano kwotę 4.622,58 zł na wydatki związane z ochroną środowiska.
Pozostały na koncie środki w wysokości – 6.665,95 zł.</t>
  </si>
  <si>
    <t>na 30 czerwca 2007 r.</t>
  </si>
  <si>
    <t xml:space="preserve"> na 30 czerwca 2007 r.</t>
  </si>
  <si>
    <t>Plan i wykonanie
wydatków budżetu gminy na 30 czerwca 2007 r.</t>
  </si>
  <si>
    <t>w  złotych</t>
  </si>
  <si>
    <t>§</t>
  </si>
  <si>
    <t>Nazwa</t>
  </si>
  <si>
    <t>Wydatki
Ogółem</t>
  </si>
  <si>
    <t>%</t>
  </si>
  <si>
    <t>Wynagrodzenia</t>
  </si>
  <si>
    <t>Pochodne od 
wynagrodzeń</t>
  </si>
  <si>
    <t>Dotacje</t>
  </si>
  <si>
    <t>Wydatki na obsługę długu</t>
  </si>
  <si>
    <t>010</t>
  </si>
  <si>
    <t>ROLNICTWO I ŁOWIECTWO</t>
  </si>
  <si>
    <t>01010</t>
  </si>
  <si>
    <t>INFRASTRUKTURA  WODOCIĄGOWA
I SANITACYJNA WSI</t>
  </si>
  <si>
    <t>wydatki inwestycyjne jednostek budżetowych</t>
  </si>
  <si>
    <t>01030</t>
  </si>
  <si>
    <t>IZBY ROLNICZE</t>
  </si>
  <si>
    <t xml:space="preserve">wpłaty gmin na rzecz izb rolniczych w wysokości 2% uzyskanych wpływów z podatku rolnego </t>
  </si>
  <si>
    <t>01095</t>
  </si>
  <si>
    <t>POZOSTAŁA  DZIAŁALNOŚĆ</t>
  </si>
  <si>
    <t>zakup usług pozostałych</t>
  </si>
  <si>
    <t>różne opłaty i składki</t>
  </si>
  <si>
    <t>400</t>
  </si>
  <si>
    <t>WYTWARZANIE I ZAOPATRYWANIE W ENERGIĘ ELEKTRYCZNĄ, GAZ I WODĘ</t>
  </si>
  <si>
    <t>DOSTARCZANIE WODY</t>
  </si>
  <si>
    <t>dodatkowe wynagrodzenie roczne</t>
  </si>
  <si>
    <t>składki na ubezpieczenia społeczne</t>
  </si>
  <si>
    <t>składki na Fundusz Pracy</t>
  </si>
  <si>
    <t>wpłaty na Państwowy Fundusz Rehabilitacji Osób Niepełnosprawnych</t>
  </si>
  <si>
    <t>wynagrodzenia bezosobowe</t>
  </si>
  <si>
    <t>zakup materiałów i wyposażenia</t>
  </si>
  <si>
    <t>zakup energi</t>
  </si>
  <si>
    <t>zakup usług remontowych</t>
  </si>
  <si>
    <t>opłaty z tytułu zakupu usług telekomunikacyjnych telefonii stacjonarnej</t>
  </si>
  <si>
    <t>różne opłaty i składki /opłata ekologiczna</t>
  </si>
  <si>
    <t>opłaty na rzecz budżetów jednostek samorządu terytorialnego</t>
  </si>
  <si>
    <t>podatek od towarów i usług VAT</t>
  </si>
  <si>
    <t xml:space="preserve">wydatki inwestycyjne jednostek budżetowych </t>
  </si>
  <si>
    <t>600</t>
  </si>
  <si>
    <t>TRANSPORT I ŁĄCZNOŚĆ</t>
  </si>
  <si>
    <t>LOKALNY TRANSPORT ZBIOROWY</t>
  </si>
  <si>
    <t>60013</t>
  </si>
  <si>
    <t>DROGI  PUBLICZNE  WOJEWÓDZKIE</t>
  </si>
  <si>
    <t>60014</t>
  </si>
  <si>
    <t>DROGI PUBLICZNE POWIATOWE</t>
  </si>
  <si>
    <t xml:space="preserve">Dotacja celowa na pomoc finansową udzielaną między jednostkami samorządu terytorialnego na dofinansowanie własnych zadań inwestycyjnych i zakupów inwestycyjnych </t>
  </si>
  <si>
    <t>DROGI PUBLICZNE GMINNE</t>
  </si>
  <si>
    <t xml:space="preserve">zakup usług remontowych </t>
  </si>
  <si>
    <t xml:space="preserve">zakup usług pozostałych </t>
  </si>
  <si>
    <t>700</t>
  </si>
  <si>
    <t>GOSPODARKA  MIESZKANIOWA</t>
  </si>
  <si>
    <t>70005</t>
  </si>
  <si>
    <t>GOSPODARKA GRUNTAMI I NIERUCHOMOŚCIAMI</t>
  </si>
  <si>
    <t>zakup materiałów  i wyposażenia</t>
  </si>
  <si>
    <t xml:space="preserve">zakup energii </t>
  </si>
  <si>
    <t>zakup usług obejmujących wykonanie ekspertyz, analiz i opinii</t>
  </si>
  <si>
    <t>710</t>
  </si>
  <si>
    <t>DZIAŁALNOŚĆ USŁUGOWA</t>
  </si>
  <si>
    <t>71004</t>
  </si>
  <si>
    <t>PLANY ZAGOSPODAROWANIA PRZESTRZENNEGO</t>
  </si>
  <si>
    <t>750</t>
  </si>
  <si>
    <t>ADMINISTRACJA PUBLICZNA</t>
  </si>
  <si>
    <t>75011</t>
  </si>
  <si>
    <t>URZĘDY WOJEWÓDZKIE</t>
  </si>
  <si>
    <t>wynagrodzenia osobowe pracowników</t>
  </si>
  <si>
    <t>odpisy na zakładowy fundusz świadczeń socjalnych</t>
  </si>
  <si>
    <t>75022</t>
  </si>
  <si>
    <t xml:space="preserve">RADY GMIN (miast i miast na prawach powiatu) </t>
  </si>
  <si>
    <t>różne wydatki na rzecz osób fizycznych</t>
  </si>
  <si>
    <t>opłaty z tytułu zakupu usług telekomunikacyjnych telefonii komórkowej</t>
  </si>
  <si>
    <t>podróże służbowe krajowe</t>
  </si>
  <si>
    <t>zakup akcesoriów komputerowych, w tym programów i licencji</t>
  </si>
  <si>
    <t>75023</t>
  </si>
  <si>
    <t>URZĘDY GMIN (miast i miast na prawach powiatu)</t>
  </si>
  <si>
    <t>nagrody i wydatki osobowe niezaliczone do wynagrodzeń</t>
  </si>
  <si>
    <t>zakup energii</t>
  </si>
  <si>
    <t>zakup usług zdrowotnych</t>
  </si>
  <si>
    <t>zakup usług dostępu do internetu</t>
  </si>
  <si>
    <t>kary i odszkodowania wypłacane na rzecz osób fizycznych</t>
  </si>
  <si>
    <t>szkolenia pracowników niebedocych członkami korpusu służby cwilnej</t>
  </si>
  <si>
    <t>zakup materiałów papierniczych do sprzetu drukarskiego i urządzeń kserograficznych</t>
  </si>
  <si>
    <t xml:space="preserve">Wydatki inwestycyjne jednostek budżetowych </t>
  </si>
  <si>
    <t>wydatki na zakupy inwestycyjne jednostek budżetowych</t>
  </si>
  <si>
    <t>75075</t>
  </si>
  <si>
    <t>PROMOCJA JEDNOSTEK SAMORZĄDU TERYTORIALNEGO</t>
  </si>
  <si>
    <t>zakup materiałów ui wyposażenia</t>
  </si>
  <si>
    <t>75095</t>
  </si>
  <si>
    <t>wydatki osobowe niezaliczone do wynagrodzeń</t>
  </si>
  <si>
    <t xml:space="preserve">dodatkowe wynagrodzenie roczne </t>
  </si>
  <si>
    <t>URZĘDY NACZELNYCH ORGANÓW WŁADZY PAŃSTWOWEJ, KONTROLI
I OCHRONY PRAWA ORAZ SĄDOWNICTWA</t>
  </si>
  <si>
    <t>751</t>
  </si>
  <si>
    <t>75101</t>
  </si>
  <si>
    <t>URZĘDY NACZELNYCH ORGANÓW WŁADZY PAŃSTWOWEJ, KONTROLI
I OCHRONY PRAWA</t>
  </si>
  <si>
    <t>75107</t>
  </si>
  <si>
    <t xml:space="preserve"> WYBORY  PREZYDENTA RZECZYPOSPOLITEJ  POLSKIEJ</t>
  </si>
  <si>
    <t>75108</t>
  </si>
  <si>
    <t>WYBORY  DO SEJMU  I SENATU</t>
  </si>
  <si>
    <t>WYBORY DO RAD GMIN, RAD POWIATÓW I SEJMIKÓW WOJEWÓDZTW, WYBORY WÓJTÓW, BURMISTRZÓW I PREZYDENTÓW MIAST ORAZ REFERENDA GMINNE, POWIATOWE I WOJEWÓDZKIE</t>
  </si>
  <si>
    <t>754</t>
  </si>
  <si>
    <t>BEZPIECZEŃSTWO PUBLICZNE I OCHRONA PRZECIWPOŻAROWA</t>
  </si>
  <si>
    <t>75412</t>
  </si>
  <si>
    <t>OCHOTNICZE STRAŻE POŻARNE</t>
  </si>
  <si>
    <t>wydatki osobowe nie zaliczone do wynagrodzeń</t>
  </si>
  <si>
    <t>75414</t>
  </si>
  <si>
    <t>OBRONA CYWILNA</t>
  </si>
  <si>
    <t>756</t>
  </si>
  <si>
    <t>DOCHODY OD OSÓB PRAWNYCH, OD OSÓB FIZYCZNYCH I OD INNYCH JEDNOSTEK NIE POSIADAJĄCYCH OSOBOWOŚCI PRAWNEJ ORAZ WYDATKI ZWIĄZANE Z ICH POBOREM</t>
  </si>
  <si>
    <t>75647</t>
  </si>
  <si>
    <t>POBÓR PODATKÓW, OPŁAT I NIEOPODATKOWANYCH NALEŻNOŚCI BUDŻETOWYCH</t>
  </si>
  <si>
    <t>wynagrodzenia agencyjno-prowizyjne</t>
  </si>
  <si>
    <t>zakup akcesoriów komupterowych, w tym programów i licencji</t>
  </si>
  <si>
    <t>757</t>
  </si>
  <si>
    <t>OBSŁUGA DŁUGU PUBLICZNEGO</t>
  </si>
  <si>
    <t>75702</t>
  </si>
  <si>
    <t>OBSŁUGA PAPIERÓW WARTOŚCIOWYCH, KREDYTÓW
I POŻYCZEK JEDNOSTEK SAMORZĄDU TERYTORIALNEGO</t>
  </si>
  <si>
    <t>odsetki i dyskonto od krajowych skarbowych papierów wartościowych oraz krajowych pożyczek i kredytów</t>
  </si>
  <si>
    <t>758</t>
  </si>
  <si>
    <t>RÓŻNE ROZLICZENIA</t>
  </si>
  <si>
    <t>75814</t>
  </si>
  <si>
    <t>RÓŻNE ROZLICZENIA  FINNANSOWE</t>
  </si>
  <si>
    <t>75818</t>
  </si>
  <si>
    <t>REZERWY OGÓLNE I CELOWE</t>
  </si>
  <si>
    <t>rezerwy</t>
  </si>
  <si>
    <t>801</t>
  </si>
  <si>
    <t>OŚWIATA I WYCHOWANIE</t>
  </si>
  <si>
    <t>80101</t>
  </si>
  <si>
    <t>SZKOŁY PODSTAWOWE</t>
  </si>
  <si>
    <t>nagrody i wydatki osobowe nie zaliczone do wynagrodzeń</t>
  </si>
  <si>
    <t>inne formy pomocy dla uczniów</t>
  </si>
  <si>
    <t xml:space="preserve">zakup materiałów i wyposażenia </t>
  </si>
  <si>
    <t>zakup pomocy naukowych, dydaktycznych i książek</t>
  </si>
  <si>
    <t>zakup usług dostępu do sieci Internet</t>
  </si>
  <si>
    <t>80103</t>
  </si>
  <si>
    <t>ODDZIAŁY PRZEDSZKOLNE W SZKOŁACH PODSTAWOWYCH</t>
  </si>
  <si>
    <t>80104</t>
  </si>
  <si>
    <t>PRZEDSZKOLA</t>
  </si>
  <si>
    <t>dotacja podmiotowa z budżetu dla zakładu budżetowego</t>
  </si>
  <si>
    <t>80110</t>
  </si>
  <si>
    <t>GIMNAZJA</t>
  </si>
  <si>
    <t>80113</t>
  </si>
  <si>
    <t>DOWOŻENIE  UCZNIÓW  DO  SZKÓŁ</t>
  </si>
  <si>
    <t>80114</t>
  </si>
  <si>
    <t>ZESPOŁY OBSŁUGI EKOMONICZNO- ADMINISTRACYJNE SZKÓŁ</t>
  </si>
  <si>
    <t xml:space="preserve">nagody i wydatki osobowe nie zaliczone do wynagrodzeń </t>
  </si>
  <si>
    <t>szkolenia pracowników niebędących członkami korpusu służby cywilnej</t>
  </si>
  <si>
    <t>80146</t>
  </si>
  <si>
    <t>DOKSZTAŁCANIE I DOSKONALENIE NAUCZYCIELI</t>
  </si>
  <si>
    <t>80195</t>
  </si>
  <si>
    <t>851</t>
  </si>
  <si>
    <t>OCHRONA ZDROWIA</t>
  </si>
  <si>
    <t>85153</t>
  </si>
  <si>
    <t>ZWALCZANIE  NARKOMANII</t>
  </si>
  <si>
    <t>85154</t>
  </si>
  <si>
    <t>PRZECIWDZIAŁANIE ALKOHOLIZMOWI</t>
  </si>
  <si>
    <t>zakup materiałów papierniczych do sprzętu drukarskiegi i urządzeń kserograficznych</t>
  </si>
  <si>
    <t xml:space="preserve">zakup akcesoriów komputerowych, w tym programów i licencji </t>
  </si>
  <si>
    <t>852</t>
  </si>
  <si>
    <t>POMOC SPOŁECZNA</t>
  </si>
  <si>
    <t>85212</t>
  </si>
  <si>
    <t>ŚWIADCZENIA RODZINNE ORAZ SKŁADKI NA UBEZPIECZENIA EMERYTALNE
I RENTOWE Z UBEZPIECZENIA SPOŁECZNEGO</t>
  </si>
  <si>
    <t>świadczenia społeczne</t>
  </si>
  <si>
    <t>podróże słuzbowe krajowe</t>
  </si>
  <si>
    <t>szkolenie pracowników niebędących członkami korpusu służby cywilnej</t>
  </si>
  <si>
    <t>zakup materiałów papierniczych do sprzętu drukarskiego i urządzeń kserograficznych</t>
  </si>
  <si>
    <t>zakup akcesoriów komuputerowych, w tym programów i licencji</t>
  </si>
  <si>
    <t>85213</t>
  </si>
  <si>
    <t>SKŁADKI NA UBEZPIECZENIA ZDROWOTNE OPŁACANE ZA OSOBY POBIERAJĄCE NIEKTÓRE ŚWIADCZENIA Z POMOCY SPOŁECZNEJ ORAZ NIEKTÓRE ŚWIADCZENIA RODZINNE</t>
  </si>
  <si>
    <t>składki na ubezpieczenia zdrowotne</t>
  </si>
  <si>
    <t>85214</t>
  </si>
  <si>
    <t>ZASIŁKI I POMOC W NATURZE ORAZ SKŁADKI NA UBEZPIECZENIA SPOŁECZNE</t>
  </si>
  <si>
    <t>zakup świadczeń zdrowotnych dla osób nie objętych obowiązkiem ubezpieczenia zdrowotnego</t>
  </si>
  <si>
    <t>zakup usług przez jednostki samorządu terytorialnego od innych jednostek samorządu terytorialnego</t>
  </si>
  <si>
    <t>85215</t>
  </si>
  <si>
    <t>DODATKI MIESZKANIOWE</t>
  </si>
  <si>
    <t>85219</t>
  </si>
  <si>
    <t>OŚRODKI POMOCY SPOŁECZNEJ</t>
  </si>
  <si>
    <t xml:space="preserve"> zakup usług pozostałych</t>
  </si>
  <si>
    <t>85228</t>
  </si>
  <si>
    <t>USŁUGI OPIEKUŃCZE I SPECJALISTYCZNE USŁUGI OPIEKUŃCZE</t>
  </si>
  <si>
    <t>85295</t>
  </si>
  <si>
    <t>POZOSTAŁA DZIAŁALNOŚĆ</t>
  </si>
  <si>
    <t>854</t>
  </si>
  <si>
    <t>EDUKACYJNA OPIEKA WYCHOWAWCZA</t>
  </si>
  <si>
    <t>85415</t>
  </si>
  <si>
    <t>POMOC MATERIALNA DLA UCZNIÓW</t>
  </si>
  <si>
    <t>stypendia dla uczniów</t>
  </si>
  <si>
    <t>900</t>
  </si>
  <si>
    <t>GOSPODARKA KOMUNALNA
I OCHRONA ŚRODOWISKA</t>
  </si>
  <si>
    <t>90001</t>
  </si>
  <si>
    <t>GOSPODARKA ŚCIEKOWA I OCHRONA WÓD</t>
  </si>
  <si>
    <t>krajowe podróże służbowe</t>
  </si>
  <si>
    <t>różne opłaty i skłasdki</t>
  </si>
  <si>
    <t>90002</t>
  </si>
  <si>
    <t>GOSPODARKA  ODPADAMI  (wysypisko)</t>
  </si>
  <si>
    <t>wydatki inwestycyjne jednostek budżetowych zamknięcie składowiska odpadów(18.500)</t>
  </si>
  <si>
    <t>90003</t>
  </si>
  <si>
    <t>OCZYSZCZANIE  MIAST  I WSI</t>
  </si>
  <si>
    <t>90015</t>
  </si>
  <si>
    <t>OŚWIETLENIE ULIC, PLACÓW
I DRÓG</t>
  </si>
  <si>
    <t>90095</t>
  </si>
  <si>
    <t>wydatki inwestycyjne jednostek budżetowych - kontener</t>
  </si>
  <si>
    <t>921</t>
  </si>
  <si>
    <t>KULTURA I OCHRONA DZIEDZICTWA NARODOWEGO</t>
  </si>
  <si>
    <t>92116</t>
  </si>
  <si>
    <t>BIBLIOTEKI</t>
  </si>
  <si>
    <t>dotacja podmiotowa z budżetu dla samorządowej instytucji kultury</t>
  </si>
  <si>
    <t>926</t>
  </si>
  <si>
    <t>KULTURA FIZYCZNA I SPORT</t>
  </si>
  <si>
    <t>92604</t>
  </si>
  <si>
    <t>INSTYTUCJE  KULTURY  FIZYCZNEJ (GOSiR)</t>
  </si>
  <si>
    <t>92695</t>
  </si>
  <si>
    <t>dotacja celowa z budżetu na finansowanie lub dofinansowanie zadań zleconych do realizacji stowarzyszeniom</t>
  </si>
  <si>
    <t>Ogółem wydatki</t>
  </si>
  <si>
    <t>Plan i wykonanie
zadań inwestycyjnych na 30 czerwca 2007</t>
  </si>
  <si>
    <t>Rozdz.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</si>
  <si>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</si>
  <si>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</si>
  <si>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</si>
  <si>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</si>
  <si>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rok budżetowy 2007 (8+9+10+11)</t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</si>
  <si>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</si>
  <si>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</si>
  <si>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</si>
  <si>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</si>
  <si>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</si>
  <si>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Projekt i budowa kanalizacji w Jedlni Letnisko</t>
  </si>
  <si>
    <t>A.  
B.
C.
…</t>
  </si>
  <si>
    <t>Projekt i budowa kanalizacji w Groszowicach
i Lasowicach</t>
  </si>
  <si>
    <t>A.      
B.
C.
…</t>
  </si>
  <si>
    <t>Projekt i budowa wodociągu we Wrzosowie</t>
  </si>
  <si>
    <t>Projekt sieci wodociągowej w Groszowicach</t>
  </si>
  <si>
    <t>5.</t>
  </si>
  <si>
    <t>Projekt
i rozbudowa wodociagu i kanalizacji
w Natolinie</t>
  </si>
  <si>
    <t>6.</t>
  </si>
  <si>
    <t>Projekt
i rozbudowa wodociagu
w Rajcu Poduchownym</t>
  </si>
  <si>
    <t>7.</t>
  </si>
  <si>
    <t>Budowa wodociagu
w Lasowicach</t>
  </si>
  <si>
    <t>A.      
B.88.801
C.
…</t>
  </si>
  <si>
    <t>8.</t>
  </si>
  <si>
    <t>Budowa kanalizacji w Sadkowie</t>
  </si>
  <si>
    <t>9.</t>
  </si>
  <si>
    <t>Projekt wodociągu ul.Radomska Jedlnia Letnisko</t>
  </si>
  <si>
    <t>10.</t>
  </si>
  <si>
    <t>Projekt i budowa wodociągu Maryno</t>
  </si>
  <si>
    <t>11.</t>
  </si>
  <si>
    <t>Rozbudowa i modernizacja SUW w Aleksandrowie - Etap I wykonanie odwiertów studni głębinowych</t>
  </si>
  <si>
    <t>12.</t>
  </si>
  <si>
    <t>Przebudowa drogi 699 i skrzyżowania z drogą 737</t>
  </si>
  <si>
    <t>13.</t>
  </si>
  <si>
    <t>Modernizacja i utwardzenie dróg</t>
  </si>
  <si>
    <t>14.</t>
  </si>
  <si>
    <t>Monitoring budynku Urzędu Gminy</t>
  </si>
  <si>
    <t>15.</t>
  </si>
  <si>
    <t>zakup kserokopiarki, zestawy komputerowe</t>
  </si>
  <si>
    <t>16.</t>
  </si>
  <si>
    <t>Projekt Sali gimnastycznej
w Słupicy</t>
  </si>
  <si>
    <t>17.</t>
  </si>
  <si>
    <t>Monitoring obiektów szkolnych</t>
  </si>
  <si>
    <t>18.</t>
  </si>
  <si>
    <t>zakup wyposażenia do stołówek</t>
  </si>
  <si>
    <t>19.</t>
  </si>
  <si>
    <t>zakup kserokopiarki</t>
  </si>
  <si>
    <t>20.</t>
  </si>
  <si>
    <t>Budowa ogrodzenia ZSO Myśliszewice</t>
  </si>
  <si>
    <t>21.</t>
  </si>
  <si>
    <t>Projekt kompleksu kulturalno-oświatowego PG Jedlnia</t>
  </si>
  <si>
    <t>22.</t>
  </si>
  <si>
    <t>Zamknięcie i rekultywacja GSO w Cudnowie</t>
  </si>
  <si>
    <t>23.</t>
  </si>
  <si>
    <t>Budowa i modernizacja oświetlenia</t>
  </si>
  <si>
    <t>24.</t>
  </si>
  <si>
    <t>Kontener</t>
  </si>
  <si>
    <t>25.</t>
  </si>
  <si>
    <t>Projekt modernizacji urządzenia piętrzacego dolnego zbiornika wodnego w Siczkach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</si>
  <si>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</si>
  <si>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</si>
  <si>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</si>
  <si>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</si>
  <si>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Plan i wykonanie dochodów i wydatków związanych z realizacją zadań z zakresu administracji rządowej
i innych zadań zleconych odrębnymi ustawami na 30 czerwca 2007 r.</t>
  </si>
  <si>
    <t>Dotacje
ogółem</t>
  </si>
  <si>
    <t>Wydatki
ogółem</t>
  </si>
  <si>
    <t>Wydatki
bieżące</t>
  </si>
  <si>
    <t>Wydatki
majątkowe</t>
  </si>
  <si>
    <t>wynagrodzenia</t>
  </si>
  <si>
    <t>pochodne od wynagrodzeń</t>
  </si>
  <si>
    <t>Dochody Budżetu Państwa</t>
  </si>
  <si>
    <t>Dochody
wykonane</t>
  </si>
  <si>
    <t>Dochody
przekazane</t>
  </si>
  <si>
    <t>dział</t>
  </si>
  <si>
    <t>rozdział</t>
  </si>
  <si>
    <t>RB-27 S</t>
  </si>
  <si>
    <t xml:space="preserve"> Plan i wykonanie dochodów budżetu
gminy Jedlnia Letnisko
na 30.06.2007 rok
według szczegółowości klasyfikacji budżetowej</t>
  </si>
  <si>
    <t>Źródło dochodów</t>
  </si>
  <si>
    <t>Plan na 2007</t>
  </si>
  <si>
    <t>Wykonanie na 30.06.2007 r.</t>
  </si>
  <si>
    <t>I</t>
  </si>
  <si>
    <t xml:space="preserve">ROLNICTWO I ŁOWIECTWO </t>
  </si>
  <si>
    <t>INFRASTRUKTURA WODOCIĄGOWA I SANITACYJNA WSI</t>
  </si>
  <si>
    <t>6290</t>
  </si>
  <si>
    <t xml:space="preserve">Środki na dofinansowanie własnych inwestycji gmin(związków gmin), powiatów(związków powiatów), samorządów województw, pozyskane z innych źródeł </t>
  </si>
  <si>
    <t>6300</t>
  </si>
  <si>
    <t>Wpływy z tytułu pomocy finansowej udzielanej między jednostkami samorządu terytorialnego na dofinansowanie własnych zadań inwestycyjnych i zakupów inwestycyjnych</t>
  </si>
  <si>
    <t xml:space="preserve">POZOSTAŁA DZIAŁALNOŚĆ </t>
  </si>
  <si>
    <t>2010</t>
  </si>
  <si>
    <t>Dotacje celowe otrzymane z budżetu państwa na realizację zadań bieżących z zakresu administracji rządowej oraz innych zadań zleconych ustawami</t>
  </si>
  <si>
    <t>II</t>
  </si>
  <si>
    <t>020</t>
  </si>
  <si>
    <t>LEŚNICTWO</t>
  </si>
  <si>
    <t>02095</t>
  </si>
  <si>
    <t>0750</t>
  </si>
  <si>
    <t>Dochody z najmu i dzierżawy składników majątkowych Skarbu Państwa, jednostek samorządu terytorialnego lub innych jednostek zaliczanych do sektora finansów publicznych oraz umów o podobnym charakterze</t>
  </si>
  <si>
    <t>III</t>
  </si>
  <si>
    <t>40002</t>
  </si>
  <si>
    <t>0830</t>
  </si>
  <si>
    <t>Wpływy z usług</t>
  </si>
  <si>
    <t>0920</t>
  </si>
  <si>
    <t>Pozostałe odsetki</t>
  </si>
  <si>
    <t>IV</t>
  </si>
  <si>
    <t>60016</t>
  </si>
  <si>
    <t>DROGI PUBLICZNE I GMINNE</t>
  </si>
  <si>
    <t xml:space="preserve">§ 6290 Środki na dofinansowanie własnych inwestycji gmin(związków gmin), powiatów(związków powiatów), samorządów województw, pozyskane z innych źródeł </t>
  </si>
  <si>
    <t>V</t>
  </si>
  <si>
    <t>0470</t>
  </si>
  <si>
    <t>Wpływy z opłat za zarząd, użytkowanie i użytkowanie wieczyste nieruchomości</t>
  </si>
  <si>
    <t>Wpływ z usług</t>
  </si>
  <si>
    <t>70095</t>
  </si>
  <si>
    <t>0970</t>
  </si>
  <si>
    <t>Wpływy z różnych dochodów</t>
  </si>
  <si>
    <t>VI</t>
  </si>
  <si>
    <t>2360</t>
  </si>
  <si>
    <t>Dochody j.t.s. związane z realizacją zadań z zakresu administracji rządowej oraz innych zadań zleconych ustawami</t>
  </si>
  <si>
    <t>0580</t>
  </si>
  <si>
    <t>Grzywny i inne kary pieniężne od osób prawnych</t>
  </si>
  <si>
    <t>pozostałe odsetki</t>
  </si>
  <si>
    <t>wpływy z różnych dochodów</t>
  </si>
  <si>
    <t>VII</t>
  </si>
  <si>
    <t>URZĘDY NACZELNYCH ORGANÓW WŁADZY PAŃSTWOWEJ, KONTROLI I OCHRONY PRAWA ORAZ SĄDOWNICTWA</t>
  </si>
  <si>
    <t>75109</t>
  </si>
  <si>
    <t>WYBORY DO RAD GMIN, RAD POWIATÓW I SEJMIKÓW WOJEWÓDZTW, WYBORY WÓJTÓW, BURMISTRZÓW I PREZYDENTÓW MIAST ORAZ REFERENDA GMINNE, POWIATOWE ORAZ WOJEWÓDZKIE</t>
  </si>
  <si>
    <t>VIII</t>
  </si>
  <si>
    <t>XI</t>
  </si>
  <si>
    <t>75601</t>
  </si>
  <si>
    <t>WPŁYWY Z PODATKU DOCHODOWEGO OD OSÓB FIZYCZNYCH</t>
  </si>
  <si>
    <t>0350</t>
  </si>
  <si>
    <t>Podatek od działalności gospodarczej osób fizycznych, opłacany w formie karty podatkowej</t>
  </si>
  <si>
    <t>0910</t>
  </si>
  <si>
    <t>Odsetki od nieterminowych wpłat z tytułu podatków i opłat</t>
  </si>
  <si>
    <t>75615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</si>
  <si>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</si>
  <si>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</si>
  <si>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</si>
  <si>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</si>
  <si>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</si>
  <si>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</si>
  <si>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</si>
  <si>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</si>
  <si>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</si>
  <si>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</si>
  <si>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</si>
  <si>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0690</t>
  </si>
  <si>
    <t>Wpływy z różnych opłat</t>
  </si>
  <si>
    <t>75616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</si>
  <si>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</si>
  <si>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</si>
  <si>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</t>
  </si>
  <si>
    <t>0370</t>
  </si>
  <si>
    <t>Podatek od posiadania psów</t>
  </si>
  <si>
    <t>0430</t>
  </si>
  <si>
    <t>Wpływy z opłaty targowej</t>
  </si>
  <si>
    <t xml:space="preserve">Podatek od czynności cywilnoprawnych </t>
  </si>
  <si>
    <t>0560</t>
  </si>
  <si>
    <t>Zaległości z podatków zniesionych</t>
  </si>
  <si>
    <t>75618</t>
  </si>
  <si>
    <t>WPŁYWY Z INNYCH OPŁAT STANOWIĄCYCH DOCHODY JEDNOSTEK SAMORZĄDU TERYTORIALNEGO NA PODSTAWIE USTAW</t>
  </si>
  <si>
    <t>0410</t>
  </si>
  <si>
    <t>Wpływy z opłaty skarbowej</t>
  </si>
  <si>
    <t>0480</t>
  </si>
  <si>
    <t>Wpływy z opłat za zezwolenia na sprzedaż alkoholu</t>
  </si>
  <si>
    <t>0490</t>
  </si>
  <si>
    <t>Wpływy z innych lokalnych opłat pobieranych przez jednostki samorządu terytorialnego na podstawie odrębnych ustaw</t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</si>
  <si>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</si>
  <si>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</si>
  <si>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</si>
  <si>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</si>
  <si>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</si>
  <si>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</si>
  <si>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X</t>
  </si>
  <si>
    <t>75801</t>
  </si>
  <si>
    <t>CZĘŚĆ OŚWIATOWA SUBWENCJI OGÓLNEJ DLA JEDNOSTEK SAMORZĄDU TERYTORIALNEGO</t>
  </si>
  <si>
    <t>2920</t>
  </si>
  <si>
    <t>Subwencje ogólne z budżetu państwa</t>
  </si>
  <si>
    <t>75807</t>
  </si>
  <si>
    <t>CZĘŚĆ WYRÓWNAWCZA SUBWENCJI OGÓLNEJ DLA GMIN</t>
  </si>
  <si>
    <t>2030</t>
  </si>
  <si>
    <t>Dotacje celowe otrzymane z budżetu państwa na realizację własnych zadań bieżących gmin(związków gmin)</t>
  </si>
  <si>
    <t>XII</t>
  </si>
  <si>
    <t>ŚWIADCZENIA RODZINNE ORAZ SKŁADKI NA UBEZPIECZENIA EMERYTALNE I RENTOWE Z UBEZPIECZENIA SPOŁECZNEGO</t>
  </si>
  <si>
    <t>85214 ZASIŁKI I POMOC W NATURZE ORAZ SKŁADKI NA UBEZPIECZENIA EMERYTALNE I RENTOWE</t>
  </si>
  <si>
    <t>XIV</t>
  </si>
  <si>
    <t>GOSPODARKA KOMUNALNA                             I OCHRONA ŚRODOWISKA</t>
  </si>
  <si>
    <t>XV</t>
  </si>
  <si>
    <t>INSTYTUCJE KULTURY FIZYCZNEJ</t>
  </si>
  <si>
    <t>0960</t>
  </si>
  <si>
    <t>Spadki,zapisy i darowizny w formie pieniężnej</t>
  </si>
  <si>
    <t>RAZEM</t>
  </si>
  <si>
    <t>Plan i wykonanie                                                                                                                                                                                                                                          przychodów i rozchodów budżetu gmniny                                                                                                                                                                                                              na 30.06.2007 r.</t>
  </si>
  <si>
    <t>Treść</t>
  </si>
  <si>
    <t>Klasyfikacja
§</t>
  </si>
  <si>
    <t>Plan
2007 r.</t>
  </si>
  <si>
    <t xml:space="preserve">Wykonanie na 30.06.2007r
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</si>
  <si>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</si>
  <si>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</si>
  <si>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</si>
  <si>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</si>
  <si>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</si>
  <si>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</si>
  <si>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</si>
  <si>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</si>
  <si>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Prywatyzacja majątku jst</t>
  </si>
  <si>
    <t xml:space="preserve">§ 944 </t>
  </si>
  <si>
    <t>Nadwyżka budżetu z lat ubiegłych</t>
  </si>
  <si>
    <t>§ 957</t>
  </si>
  <si>
    <t>Papiery wartościowe (obligacje)</t>
  </si>
  <si>
    <t>§ 931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</si>
  <si>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</si>
  <si>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</si>
  <si>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</si>
  <si>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</si>
  <si>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</si>
  <si>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</si>
  <si>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</si>
  <si>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</si>
  <si>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</si>
  <si>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</si>
  <si>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</si>
  <si>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</si>
  <si>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</si>
  <si>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</si>
  <si>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</si>
  <si>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</si>
  <si>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PLAN</t>
  </si>
  <si>
    <t>WYKONANIE                                                                                                                                                                                                           na 30.06.2007</t>
  </si>
  <si>
    <t>DOCHODY</t>
  </si>
  <si>
    <t>WYDATKI</t>
  </si>
  <si>
    <t>NADWYŻKA/DEFICYT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</si>
</sst>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  <numFmt numFmtId="169" formatCode="#,##0;[Red]#,##0"/>
    <numFmt numFmtId="170" formatCode="#,##0.0"/>
    <numFmt numFmtId="171" formatCode="0.0"/>
  </numFmts>
  <fonts count="31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Arial"/>
      <family val="0"/>
    </font>
    <font>
      <b/>
      <sz val="13"/>
      <name val="Arial CE"/>
      <family val="2"/>
    </font>
    <font>
      <i/>
      <vertAlign val="superscript"/>
      <sz val="10"/>
      <name val="Arial CE"/>
      <family val="0"/>
    </font>
    <font>
      <sz val="14"/>
      <name val="Arial CE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i/>
      <sz val="10"/>
      <name val="Times New Roman"/>
      <family val="1"/>
    </font>
    <font>
      <b/>
      <sz val="11"/>
      <name val="Arial CE"/>
      <family val="2"/>
    </font>
    <font>
      <i/>
      <sz val="11"/>
      <name val="Arial CE"/>
      <family val="0"/>
    </font>
    <font>
      <sz val="11"/>
      <name val="Arial CE"/>
      <family val="0"/>
    </font>
    <font>
      <sz val="11"/>
      <name val="Arial"/>
      <family val="2"/>
    </font>
    <font>
      <b/>
      <sz val="12"/>
      <name val="Arial"/>
      <family val="2"/>
    </font>
    <font>
      <sz val="5"/>
      <name val="Arial CE"/>
      <family val="2"/>
    </font>
    <font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3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11" fillId="0" borderId="5" xfId="0" applyFont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/>
    </xf>
    <xf numFmtId="4" fontId="0" fillId="0" borderId="2" xfId="0" applyNumberFormat="1" applyFont="1" applyBorder="1" applyAlignment="1">
      <alignment vertical="center"/>
    </xf>
    <xf numFmtId="4" fontId="0" fillId="0" borderId="7" xfId="0" applyNumberFormat="1" applyFont="1" applyBorder="1" applyAlignment="1">
      <alignment vertical="center"/>
    </xf>
    <xf numFmtId="4" fontId="0" fillId="0" borderId="3" xfId="0" applyNumberFormat="1" applyFont="1" applyBorder="1" applyAlignment="1">
      <alignment vertical="center"/>
    </xf>
    <xf numFmtId="4" fontId="0" fillId="0" borderId="8" xfId="0" applyNumberFormat="1" applyFont="1" applyBorder="1" applyAlignment="1">
      <alignment vertical="center"/>
    </xf>
    <xf numFmtId="4" fontId="0" fillId="0" borderId="4" xfId="0" applyNumberFormat="1" applyFont="1" applyBorder="1" applyAlignment="1">
      <alignment vertical="center"/>
    </xf>
    <xf numFmtId="4" fontId="0" fillId="0" borderId="9" xfId="0" applyNumberFormat="1" applyFont="1" applyBorder="1" applyAlignment="1">
      <alignment vertical="center"/>
    </xf>
    <xf numFmtId="4" fontId="0" fillId="0" borderId="2" xfId="0" applyNumberFormat="1" applyFont="1" applyBorder="1" applyAlignment="1">
      <alignment horizontal="right" vertical="center"/>
    </xf>
    <xf numFmtId="4" fontId="0" fillId="0" borderId="3" xfId="0" applyNumberFormat="1" applyFont="1" applyBorder="1" applyAlignment="1">
      <alignment/>
    </xf>
    <xf numFmtId="4" fontId="0" fillId="0" borderId="4" xfId="0" applyNumberFormat="1" applyFont="1" applyBorder="1" applyAlignment="1">
      <alignment/>
    </xf>
    <xf numFmtId="4" fontId="3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horizontal="right" vertical="center"/>
    </xf>
    <xf numFmtId="4" fontId="0" fillId="0" borderId="5" xfId="0" applyNumberFormat="1" applyFont="1" applyBorder="1" applyAlignment="1">
      <alignment horizontal="right" vertical="center"/>
    </xf>
    <xf numFmtId="4" fontId="0" fillId="0" borderId="3" xfId="0" applyNumberFormat="1" applyFont="1" applyBorder="1" applyAlignment="1">
      <alignment horizontal="right" vertical="center"/>
    </xf>
    <xf numFmtId="4" fontId="0" fillId="0" borderId="4" xfId="0" applyNumberFormat="1" applyFont="1" applyBorder="1" applyAlignment="1">
      <alignment horizontal="right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left" vertical="center" indent="2"/>
    </xf>
    <xf numFmtId="3" fontId="0" fillId="0" borderId="3" xfId="0" applyNumberForma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indent="2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 wrapText="1"/>
    </xf>
    <xf numFmtId="3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/>
    </xf>
    <xf numFmtId="4" fontId="0" fillId="0" borderId="2" xfId="0" applyNumberFormat="1" applyBorder="1" applyAlignment="1">
      <alignment vertical="center"/>
    </xf>
    <xf numFmtId="4" fontId="0" fillId="0" borderId="3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5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1" fillId="0" borderId="0" xfId="0" applyFont="1" applyAlignment="1">
      <alignment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3" fontId="15" fillId="0" borderId="1" xfId="0" applyNumberFormat="1" applyFont="1" applyFill="1" applyBorder="1" applyAlignment="1">
      <alignment horizontal="right" vertical="center"/>
    </xf>
    <xf numFmtId="4" fontId="15" fillId="3" borderId="1" xfId="0" applyNumberFormat="1" applyFont="1" applyFill="1" applyBorder="1" applyAlignment="1">
      <alignment horizontal="right" vertical="center"/>
    </xf>
    <xf numFmtId="3" fontId="15" fillId="0" borderId="1" xfId="0" applyNumberFormat="1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 wrapText="1"/>
    </xf>
    <xf numFmtId="3" fontId="17" fillId="0" borderId="5" xfId="0" applyNumberFormat="1" applyFont="1" applyFill="1" applyBorder="1" applyAlignment="1">
      <alignment horizontal="right" vertical="center"/>
    </xf>
    <xf numFmtId="4" fontId="17" fillId="3" borderId="5" xfId="0" applyNumberFormat="1" applyFont="1" applyFill="1" applyBorder="1" applyAlignment="1">
      <alignment horizontal="right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3" fontId="11" fillId="0" borderId="3" xfId="0" applyNumberFormat="1" applyFont="1" applyFill="1" applyBorder="1" applyAlignment="1">
      <alignment horizontal="right" vertical="center"/>
    </xf>
    <xf numFmtId="4" fontId="11" fillId="3" borderId="3" xfId="0" applyNumberFormat="1" applyFont="1" applyFill="1" applyBorder="1" applyAlignment="1">
      <alignment horizontal="right" vertical="center"/>
    </xf>
    <xf numFmtId="4" fontId="11" fillId="3" borderId="3" xfId="0" applyNumberFormat="1" applyFont="1" applyFill="1" applyBorder="1" applyAlignment="1">
      <alignment horizontal="right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left" vertical="center" wrapText="1"/>
    </xf>
    <xf numFmtId="3" fontId="17" fillId="0" borderId="3" xfId="0" applyNumberFormat="1" applyFont="1" applyFill="1" applyBorder="1" applyAlignment="1">
      <alignment horizontal="right" vertical="center"/>
    </xf>
    <xf numFmtId="4" fontId="17" fillId="3" borderId="3" xfId="0" applyNumberFormat="1" applyFont="1" applyFill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center" vertical="center" wrapText="1"/>
    </xf>
    <xf numFmtId="3" fontId="11" fillId="0" borderId="11" xfId="0" applyNumberFormat="1" applyFont="1" applyFill="1" applyBorder="1" applyAlignment="1">
      <alignment horizontal="right" vertical="center"/>
    </xf>
    <xf numFmtId="4" fontId="11" fillId="3" borderId="11" xfId="0" applyNumberFormat="1" applyFont="1" applyFill="1" applyBorder="1" applyAlignment="1">
      <alignment horizontal="right" vertical="center"/>
    </xf>
    <xf numFmtId="4" fontId="11" fillId="3" borderId="11" xfId="0" applyNumberFormat="1" applyFont="1" applyFill="1" applyBorder="1" applyAlignment="1">
      <alignment horizontal="right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1" fontId="17" fillId="0" borderId="12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horizontal="left" vertical="center" wrapText="1"/>
    </xf>
    <xf numFmtId="4" fontId="17" fillId="3" borderId="12" xfId="0" applyNumberFormat="1" applyFont="1" applyFill="1" applyBorder="1" applyAlignment="1">
      <alignment horizontal="right" vertical="center"/>
    </xf>
    <xf numFmtId="3" fontId="17" fillId="0" borderId="12" xfId="0" applyNumberFormat="1" applyFont="1" applyFill="1" applyBorder="1" applyAlignment="1">
      <alignment horizontal="right" vertical="center"/>
    </xf>
    <xf numFmtId="1" fontId="17" fillId="0" borderId="5" xfId="0" applyNumberFormat="1" applyFont="1" applyBorder="1" applyAlignment="1">
      <alignment horizontal="center" vertical="center" wrapText="1"/>
    </xf>
    <xf numFmtId="1" fontId="17" fillId="0" borderId="3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3" fontId="11" fillId="0" borderId="4" xfId="0" applyNumberFormat="1" applyFont="1" applyFill="1" applyBorder="1" applyAlignment="1">
      <alignment horizontal="right" vertical="center"/>
    </xf>
    <xf numFmtId="4" fontId="11" fillId="3" borderId="4" xfId="0" applyNumberFormat="1" applyFont="1" applyFill="1" applyBorder="1" applyAlignment="1">
      <alignment horizontal="right" vertical="center"/>
    </xf>
    <xf numFmtId="4" fontId="11" fillId="3" borderId="4" xfId="0" applyNumberFormat="1" applyFont="1" applyFill="1" applyBorder="1" applyAlignment="1">
      <alignment horizontal="right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center" vertical="center" wrapText="1"/>
    </xf>
    <xf numFmtId="1" fontId="17" fillId="0" borderId="2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left" vertical="center" wrapText="1"/>
    </xf>
    <xf numFmtId="3" fontId="17" fillId="0" borderId="2" xfId="0" applyNumberFormat="1" applyFont="1" applyFill="1" applyBorder="1" applyAlignment="1">
      <alignment horizontal="right" vertical="center"/>
    </xf>
    <xf numFmtId="4" fontId="17" fillId="3" borderId="2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wrapText="1"/>
    </xf>
    <xf numFmtId="0" fontId="11" fillId="0" borderId="3" xfId="0" applyFont="1" applyBorder="1" applyAlignment="1">
      <alignment wrapText="1"/>
    </xf>
    <xf numFmtId="0" fontId="11" fillId="0" borderId="0" xfId="0" applyFont="1" applyAlignment="1">
      <alignment horizontal="center" vertical="center"/>
    </xf>
    <xf numFmtId="3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22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49" fontId="19" fillId="0" borderId="1" xfId="0" applyNumberFormat="1" applyFont="1" applyBorder="1" applyAlignment="1" quotePrefix="1">
      <alignment horizontal="right" vertical="center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vertical="center" wrapText="1"/>
    </xf>
    <xf numFmtId="3" fontId="19" fillId="0" borderId="1" xfId="0" applyNumberFormat="1" applyFont="1" applyBorder="1" applyAlignment="1">
      <alignment vertical="center"/>
    </xf>
    <xf numFmtId="4" fontId="19" fillId="0" borderId="1" xfId="0" applyNumberFormat="1" applyFont="1" applyBorder="1" applyAlignment="1">
      <alignment vertical="center"/>
    </xf>
    <xf numFmtId="49" fontId="19" fillId="0" borderId="1" xfId="0" applyNumberFormat="1" applyFont="1" applyBorder="1" applyAlignment="1">
      <alignment horizontal="right" vertical="center"/>
    </xf>
    <xf numFmtId="0" fontId="19" fillId="0" borderId="1" xfId="0" applyFont="1" applyBorder="1" applyAlignment="1" quotePrefix="1">
      <alignment horizontal="right" vertical="center"/>
    </xf>
    <xf numFmtId="0" fontId="19" fillId="0" borderId="1" xfId="0" applyFont="1" applyBorder="1" applyAlignment="1">
      <alignment horizontal="right" vertical="center"/>
    </xf>
    <xf numFmtId="1" fontId="19" fillId="0" borderId="1" xfId="0" applyNumberFormat="1" applyFont="1" applyBorder="1" applyAlignment="1">
      <alignment vertical="center"/>
    </xf>
    <xf numFmtId="0" fontId="21" fillId="0" borderId="1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5" fillId="0" borderId="2" xfId="0" applyFont="1" applyBorder="1" applyAlignment="1" quotePrefix="1">
      <alignment horizontal="right" vertical="center"/>
    </xf>
    <xf numFmtId="0" fontId="15" fillId="0" borderId="2" xfId="0" applyFont="1" applyBorder="1" applyAlignment="1">
      <alignment horizontal="right" vertical="center"/>
    </xf>
    <xf numFmtId="4" fontId="15" fillId="0" borderId="2" xfId="0" applyNumberFormat="1" applyFont="1" applyFill="1" applyBorder="1" applyAlignment="1">
      <alignment horizontal="right" vertical="center"/>
    </xf>
    <xf numFmtId="4" fontId="15" fillId="4" borderId="2" xfId="0" applyNumberFormat="1" applyFont="1" applyFill="1" applyBorder="1" applyAlignment="1">
      <alignment horizontal="right" vertical="center"/>
    </xf>
    <xf numFmtId="170" fontId="15" fillId="0" borderId="2" xfId="0" applyNumberFormat="1" applyFont="1" applyFill="1" applyBorder="1" applyAlignment="1">
      <alignment horizontal="right" vertical="center"/>
    </xf>
    <xf numFmtId="3" fontId="0" fillId="0" borderId="2" xfId="0" applyNumberFormat="1" applyBorder="1" applyAlignment="1">
      <alignment horizontal="right" vertical="center"/>
    </xf>
    <xf numFmtId="0" fontId="15" fillId="0" borderId="3" xfId="0" applyFont="1" applyBorder="1" applyAlignment="1" quotePrefix="1">
      <alignment horizontal="right" vertical="center"/>
    </xf>
    <xf numFmtId="0" fontId="15" fillId="0" borderId="3" xfId="0" applyFont="1" applyBorder="1" applyAlignment="1">
      <alignment horizontal="right" vertical="center"/>
    </xf>
    <xf numFmtId="4" fontId="15" fillId="0" borderId="3" xfId="0" applyNumberFormat="1" applyFont="1" applyFill="1" applyBorder="1" applyAlignment="1">
      <alignment horizontal="right" vertical="center"/>
    </xf>
    <xf numFmtId="4" fontId="15" fillId="4" borderId="3" xfId="0" applyNumberFormat="1" applyFont="1" applyFill="1" applyBorder="1" applyAlignment="1">
      <alignment horizontal="right" vertical="center"/>
    </xf>
    <xf numFmtId="3" fontId="0" fillId="0" borderId="3" xfId="0" applyNumberFormat="1" applyBorder="1" applyAlignment="1">
      <alignment horizontal="right" vertical="center"/>
    </xf>
    <xf numFmtId="0" fontId="11" fillId="0" borderId="3" xfId="0" applyFont="1" applyBorder="1" applyAlignment="1" quotePrefix="1">
      <alignment horizontal="right" vertical="center"/>
    </xf>
    <xf numFmtId="0" fontId="11" fillId="0" borderId="3" xfId="0" applyFont="1" applyBorder="1" applyAlignment="1">
      <alignment horizontal="right" vertical="center"/>
    </xf>
    <xf numFmtId="4" fontId="11" fillId="0" borderId="3" xfId="0" applyNumberFormat="1" applyFont="1" applyFill="1" applyBorder="1" applyAlignment="1">
      <alignment horizontal="right" vertical="center"/>
    </xf>
    <xf numFmtId="4" fontId="11" fillId="4" borderId="3" xfId="0" applyNumberFormat="1" applyFont="1" applyFill="1" applyBorder="1" applyAlignment="1">
      <alignment horizontal="right" vertical="center"/>
    </xf>
    <xf numFmtId="4" fontId="0" fillId="0" borderId="3" xfId="0" applyNumberFormat="1" applyBorder="1" applyAlignment="1">
      <alignment horizontal="right" vertical="center"/>
    </xf>
    <xf numFmtId="3" fontId="0" fillId="0" borderId="3" xfId="0" applyNumberFormat="1" applyFont="1" applyBorder="1" applyAlignment="1">
      <alignment horizontal="right" vertical="center"/>
    </xf>
    <xf numFmtId="4" fontId="0" fillId="4" borderId="3" xfId="0" applyNumberFormat="1" applyFill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4" fontId="3" fillId="0" borderId="3" xfId="0" applyNumberFormat="1" applyFont="1" applyBorder="1" applyAlignment="1">
      <alignment horizontal="right" vertical="center"/>
    </xf>
    <xf numFmtId="4" fontId="3" fillId="4" borderId="3" xfId="0" applyNumberFormat="1" applyFont="1" applyFill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4" fontId="0" fillId="0" borderId="4" xfId="0" applyNumberFormat="1" applyBorder="1" applyAlignment="1">
      <alignment horizontal="right" vertical="center"/>
    </xf>
    <xf numFmtId="4" fontId="0" fillId="4" borderId="4" xfId="0" applyNumberFormat="1" applyFill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4" fontId="24" fillId="0" borderId="1" xfId="0" applyNumberFormat="1" applyFont="1" applyBorder="1" applyAlignment="1">
      <alignment horizontal="right" vertical="center"/>
    </xf>
    <xf numFmtId="4" fontId="24" fillId="4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/>
    </xf>
    <xf numFmtId="4" fontId="27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11" fillId="0" borderId="17" xfId="0" applyFont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/>
    </xf>
    <xf numFmtId="0" fontId="21" fillId="2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21" fillId="2" borderId="16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6" fillId="0" borderId="0" xfId="0" applyFont="1" applyAlignment="1">
      <alignment horizontal="right" vertical="center" wrapText="1" indent="3"/>
    </xf>
    <xf numFmtId="0" fontId="0" fillId="0" borderId="0" xfId="0" applyAlignment="1">
      <alignment horizontal="right" vertical="center" indent="3"/>
    </xf>
    <xf numFmtId="4" fontId="27" fillId="0" borderId="0" xfId="0" applyNumberFormat="1" applyFont="1" applyAlignment="1">
      <alignment horizontal="right" vertical="center" indent="3"/>
    </xf>
    <xf numFmtId="0" fontId="3" fillId="2" borderId="1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8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5" fillId="2" borderId="1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right" vertical="center"/>
    </xf>
    <xf numFmtId="0" fontId="15" fillId="0" borderId="1" xfId="0" applyFont="1" applyFill="1" applyBorder="1" applyAlignment="1">
      <alignment horizontal="right" vertical="center"/>
    </xf>
    <xf numFmtId="4" fontId="15" fillId="0" borderId="1" xfId="0" applyNumberFormat="1" applyFont="1" applyFill="1" applyBorder="1" applyAlignment="1">
      <alignment horizontal="right" vertical="center"/>
    </xf>
    <xf numFmtId="171" fontId="15" fillId="0" borderId="1" xfId="0" applyNumberFormat="1" applyFont="1" applyFill="1" applyBorder="1" applyAlignment="1">
      <alignment horizontal="right" vertical="center"/>
    </xf>
    <xf numFmtId="0" fontId="17" fillId="0" borderId="1" xfId="0" applyFont="1" applyBorder="1" applyAlignment="1">
      <alignment horizontal="right" vertical="center"/>
    </xf>
    <xf numFmtId="0" fontId="17" fillId="0" borderId="1" xfId="0" applyFont="1" applyBorder="1" applyAlignment="1">
      <alignment horizontal="left" vertical="center" wrapText="1"/>
    </xf>
    <xf numFmtId="4" fontId="17" fillId="0" borderId="1" xfId="0" applyNumberFormat="1" applyFont="1" applyFill="1" applyBorder="1" applyAlignment="1">
      <alignment horizontal="right" vertical="center"/>
    </xf>
    <xf numFmtId="171" fontId="17" fillId="0" borderId="1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11" fillId="0" borderId="1" xfId="0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right" vertical="center"/>
    </xf>
    <xf numFmtId="171" fontId="11" fillId="0" borderId="1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vertical="center" wrapText="1"/>
    </xf>
    <xf numFmtId="0" fontId="11" fillId="0" borderId="1" xfId="0" applyFont="1" applyFill="1" applyBorder="1" applyAlignment="1">
      <alignment horizontal="right" vertical="center"/>
    </xf>
    <xf numFmtId="0" fontId="11" fillId="0" borderId="1" xfId="0" applyFont="1" applyBorder="1" applyAlignment="1">
      <alignment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/>
    </xf>
    <xf numFmtId="0" fontId="11" fillId="0" borderId="0" xfId="0" applyFont="1" applyFill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right" vertical="top"/>
    </xf>
    <xf numFmtId="0" fontId="29" fillId="0" borderId="1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 indent="1"/>
    </xf>
    <xf numFmtId="4" fontId="0" fillId="0" borderId="2" xfId="0" applyNumberFormat="1" applyFont="1" applyBorder="1" applyAlignment="1">
      <alignment horizontal="right" vertical="center" indent="1"/>
    </xf>
    <xf numFmtId="4" fontId="0" fillId="0" borderId="3" xfId="0" applyNumberFormat="1" applyFont="1" applyBorder="1" applyAlignment="1">
      <alignment horizontal="right" vertical="center" indent="1"/>
    </xf>
    <xf numFmtId="0" fontId="0" fillId="0" borderId="3" xfId="0" applyFont="1" applyBorder="1" applyAlignment="1">
      <alignment vertical="center" wrapText="1"/>
    </xf>
    <xf numFmtId="4" fontId="0" fillId="0" borderId="4" xfId="0" applyNumberFormat="1" applyFont="1" applyBorder="1" applyAlignment="1">
      <alignment horizontal="right" vertical="center" indent="1"/>
    </xf>
    <xf numFmtId="0" fontId="0" fillId="0" borderId="0" xfId="0" applyBorder="1" applyAlignment="1">
      <alignment vertical="center"/>
    </xf>
    <xf numFmtId="0" fontId="30" fillId="0" borderId="0" xfId="0" applyFont="1" applyAlignment="1">
      <alignment/>
    </xf>
    <xf numFmtId="0" fontId="3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4" fontId="0" fillId="0" borderId="1" xfId="0" applyNumberFormat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4">
    <dxf>
      <font>
        <color rgb="FFDDDDDD"/>
      </font>
      <border/>
    </dxf>
    <dxf>
      <font>
        <color auto="1"/>
      </font>
      <border/>
    </dxf>
    <dxf>
      <font>
        <color rgb="FFFFFFFF"/>
      </font>
      <border/>
    </dxf>
    <dxf>
      <font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H145"/>
  <sheetViews>
    <sheetView tabSelected="1" workbookViewId="0" topLeftCell="A3">
      <selection activeCell="B4" sqref="B4"/>
    </sheetView>
  </sheetViews>
  <sheetFormatPr defaultColWidth="9.00390625" defaultRowHeight="12.75"/>
  <cols>
    <col min="1" max="1" width="4.125" style="260" bestFit="1" customWidth="1"/>
    <col min="2" max="2" width="5.25390625" style="260" customWidth="1"/>
    <col min="3" max="3" width="8.125" style="260" customWidth="1"/>
    <col min="4" max="4" width="5.25390625" style="260" customWidth="1"/>
    <col min="5" max="5" width="51.25390625" style="260" customWidth="1"/>
    <col min="6" max="6" width="13.00390625" style="260" customWidth="1"/>
    <col min="7" max="7" width="13.875" style="260" customWidth="1"/>
    <col min="8" max="16384" width="9.125" style="260" customWidth="1"/>
  </cols>
  <sheetData>
    <row r="1" ht="14.25" customHeight="1" hidden="1"/>
    <row r="2" ht="12.75" customHeight="1" hidden="1"/>
    <row r="3" ht="12.75" customHeight="1"/>
    <row r="4" ht="12.75" customHeight="1">
      <c r="E4" s="261"/>
    </row>
    <row r="5" ht="12.75" customHeight="1">
      <c r="E5" s="262" t="s">
        <v>358</v>
      </c>
    </row>
    <row r="6" ht="6.75" customHeight="1">
      <c r="E6" s="262"/>
    </row>
    <row r="7" spans="3:7" ht="78" customHeight="1">
      <c r="C7" s="263" t="s">
        <v>359</v>
      </c>
      <c r="D7" s="242"/>
      <c r="E7" s="242"/>
      <c r="F7" s="242"/>
      <c r="G7" s="242"/>
    </row>
    <row r="8" ht="0.75" customHeight="1" hidden="1"/>
    <row r="9" ht="23.25" customHeight="1">
      <c r="E9" s="264"/>
    </row>
    <row r="10" spans="1:8" ht="22.5" customHeight="1">
      <c r="A10" s="265" t="s">
        <v>20</v>
      </c>
      <c r="B10" s="265" t="s">
        <v>1</v>
      </c>
      <c r="C10" s="265" t="s">
        <v>2</v>
      </c>
      <c r="D10" s="265" t="s">
        <v>70</v>
      </c>
      <c r="E10" s="266" t="s">
        <v>360</v>
      </c>
      <c r="F10" s="265" t="s">
        <v>361</v>
      </c>
      <c r="G10" s="180" t="s">
        <v>362</v>
      </c>
      <c r="H10" s="265" t="s">
        <v>73</v>
      </c>
    </row>
    <row r="11" spans="1:8" ht="26.25" customHeight="1">
      <c r="A11" s="265"/>
      <c r="B11" s="265"/>
      <c r="C11" s="265"/>
      <c r="D11" s="265"/>
      <c r="E11" s="267"/>
      <c r="F11" s="265"/>
      <c r="G11" s="180"/>
      <c r="H11" s="265"/>
    </row>
    <row r="12" spans="1:8" ht="12.75">
      <c r="A12" s="268" t="s">
        <v>363</v>
      </c>
      <c r="B12" s="269" t="s">
        <v>78</v>
      </c>
      <c r="C12" s="270"/>
      <c r="D12" s="270"/>
      <c r="E12" s="76" t="s">
        <v>364</v>
      </c>
      <c r="F12" s="271">
        <f>SUM(F13,F16)</f>
        <v>251973</v>
      </c>
      <c r="G12" s="271">
        <f>SUM(G13,G16)</f>
        <v>153551.53</v>
      </c>
      <c r="H12" s="272">
        <f>IF(F12=0,"-",100*G12/F12)</f>
        <v>60.939676076405014</v>
      </c>
    </row>
    <row r="13" spans="1:8" ht="25.5">
      <c r="A13" s="268"/>
      <c r="B13" s="273" t="s">
        <v>78</v>
      </c>
      <c r="C13" s="273" t="s">
        <v>80</v>
      </c>
      <c r="D13" s="270"/>
      <c r="E13" s="274" t="s">
        <v>365</v>
      </c>
      <c r="F13" s="275">
        <f>SUM(F14,F15)</f>
        <v>238801</v>
      </c>
      <c r="G13" s="275">
        <f>SUM(G14,G15)</f>
        <v>140379.6</v>
      </c>
      <c r="H13" s="276">
        <f aca="true" t="shared" si="0" ref="H13:H76">IF(F13=0,"-",100*G13/F13)</f>
        <v>58.785180966578864</v>
      </c>
    </row>
    <row r="14" spans="1:8" ht="38.25">
      <c r="A14" s="268"/>
      <c r="B14" s="277" t="s">
        <v>78</v>
      </c>
      <c r="C14" s="277" t="s">
        <v>80</v>
      </c>
      <c r="D14" s="277" t="s">
        <v>366</v>
      </c>
      <c r="E14" s="278" t="s">
        <v>367</v>
      </c>
      <c r="F14" s="279">
        <v>150000</v>
      </c>
      <c r="G14" s="279">
        <v>51578.6</v>
      </c>
      <c r="H14" s="280">
        <f t="shared" si="0"/>
        <v>34.385733333333334</v>
      </c>
    </row>
    <row r="15" spans="1:8" ht="38.25">
      <c r="A15" s="268"/>
      <c r="B15" s="277" t="s">
        <v>78</v>
      </c>
      <c r="C15" s="277" t="s">
        <v>80</v>
      </c>
      <c r="D15" s="277" t="s">
        <v>368</v>
      </c>
      <c r="E15" s="278" t="s">
        <v>369</v>
      </c>
      <c r="F15" s="279">
        <v>88801</v>
      </c>
      <c r="G15" s="279">
        <v>88801</v>
      </c>
      <c r="H15" s="280">
        <f t="shared" si="0"/>
        <v>100</v>
      </c>
    </row>
    <row r="16" spans="1:8" ht="12.75">
      <c r="A16" s="268"/>
      <c r="B16" s="273" t="s">
        <v>78</v>
      </c>
      <c r="C16" s="273" t="s">
        <v>86</v>
      </c>
      <c r="D16" s="270"/>
      <c r="E16" s="274" t="s">
        <v>370</v>
      </c>
      <c r="F16" s="275">
        <f>SUM(F17)</f>
        <v>13172</v>
      </c>
      <c r="G16" s="275">
        <f>SUM(G17)</f>
        <v>13171.93</v>
      </c>
      <c r="H16" s="280">
        <f t="shared" si="0"/>
        <v>99.99946856969329</v>
      </c>
    </row>
    <row r="17" spans="1:8" ht="38.25">
      <c r="A17" s="268"/>
      <c r="B17" s="277" t="s">
        <v>78</v>
      </c>
      <c r="C17" s="277" t="s">
        <v>86</v>
      </c>
      <c r="D17" s="277" t="s">
        <v>371</v>
      </c>
      <c r="E17" s="281" t="s">
        <v>372</v>
      </c>
      <c r="F17" s="279">
        <v>13172</v>
      </c>
      <c r="G17" s="279">
        <v>13171.93</v>
      </c>
      <c r="H17" s="280">
        <f t="shared" si="0"/>
        <v>99.99946856969329</v>
      </c>
    </row>
    <row r="18" spans="1:8" ht="12.75">
      <c r="A18" s="268" t="s">
        <v>373</v>
      </c>
      <c r="B18" s="270" t="s">
        <v>374</v>
      </c>
      <c r="C18" s="270"/>
      <c r="D18" s="270"/>
      <c r="E18" s="282" t="s">
        <v>375</v>
      </c>
      <c r="F18" s="271">
        <f>SUM(F19)</f>
        <v>1271</v>
      </c>
      <c r="G18" s="271">
        <f>SUM(G19)</f>
        <v>0</v>
      </c>
      <c r="H18" s="272">
        <f t="shared" si="0"/>
        <v>0</v>
      </c>
    </row>
    <row r="19" spans="1:8" ht="12.75">
      <c r="A19" s="268"/>
      <c r="B19" s="273" t="s">
        <v>374</v>
      </c>
      <c r="C19" s="273" t="s">
        <v>376</v>
      </c>
      <c r="D19" s="270"/>
      <c r="E19" s="274" t="s">
        <v>370</v>
      </c>
      <c r="F19" s="275">
        <f>SUM(F20)</f>
        <v>1271</v>
      </c>
      <c r="G19" s="275">
        <f>SUM(G20)</f>
        <v>0</v>
      </c>
      <c r="H19" s="276">
        <f t="shared" si="0"/>
        <v>0</v>
      </c>
    </row>
    <row r="20" spans="1:8" ht="51">
      <c r="A20" s="268"/>
      <c r="B20" s="283" t="s">
        <v>374</v>
      </c>
      <c r="C20" s="283" t="s">
        <v>376</v>
      </c>
      <c r="D20" s="283" t="s">
        <v>377</v>
      </c>
      <c r="E20" s="284" t="s">
        <v>378</v>
      </c>
      <c r="F20" s="279">
        <v>1271</v>
      </c>
      <c r="G20" s="279">
        <v>0</v>
      </c>
      <c r="H20" s="280">
        <f t="shared" si="0"/>
        <v>0</v>
      </c>
    </row>
    <row r="21" spans="1:8" ht="25.5">
      <c r="A21" s="268" t="s">
        <v>379</v>
      </c>
      <c r="B21" s="270" t="s">
        <v>90</v>
      </c>
      <c r="C21" s="270"/>
      <c r="D21" s="270"/>
      <c r="E21" s="285" t="s">
        <v>91</v>
      </c>
      <c r="F21" s="271">
        <f>SUM(F22)</f>
        <v>238000</v>
      </c>
      <c r="G21" s="271">
        <f>SUM(G22)</f>
        <v>127824.6</v>
      </c>
      <c r="H21" s="272">
        <f t="shared" si="0"/>
        <v>53.70781512605042</v>
      </c>
    </row>
    <row r="22" spans="1:8" ht="16.5" customHeight="1">
      <c r="A22" s="286"/>
      <c r="B22" s="273" t="s">
        <v>90</v>
      </c>
      <c r="C22" s="273" t="s">
        <v>380</v>
      </c>
      <c r="D22" s="270"/>
      <c r="E22" s="274" t="s">
        <v>92</v>
      </c>
      <c r="F22" s="275">
        <f>SUM(F23,F24)</f>
        <v>238000</v>
      </c>
      <c r="G22" s="275">
        <f>SUM(G23,G24)</f>
        <v>127824.6</v>
      </c>
      <c r="H22" s="276">
        <f t="shared" si="0"/>
        <v>53.70781512605042</v>
      </c>
    </row>
    <row r="23" spans="1:8" ht="11.25" customHeight="1">
      <c r="A23" s="286"/>
      <c r="B23" s="283" t="s">
        <v>90</v>
      </c>
      <c r="C23" s="283" t="s">
        <v>380</v>
      </c>
      <c r="D23" s="283" t="s">
        <v>381</v>
      </c>
      <c r="E23" s="278" t="s">
        <v>382</v>
      </c>
      <c r="F23" s="279">
        <v>236000</v>
      </c>
      <c r="G23" s="279">
        <v>127824.6</v>
      </c>
      <c r="H23" s="280">
        <f t="shared" si="0"/>
        <v>54.16296610169491</v>
      </c>
    </row>
    <row r="24" spans="1:8" ht="12" customHeight="1">
      <c r="A24" s="286"/>
      <c r="B24" s="283" t="s">
        <v>90</v>
      </c>
      <c r="C24" s="283" t="s">
        <v>380</v>
      </c>
      <c r="D24" s="283" t="s">
        <v>383</v>
      </c>
      <c r="E24" s="278" t="s">
        <v>384</v>
      </c>
      <c r="F24" s="279">
        <v>2000</v>
      </c>
      <c r="G24" s="279">
        <v>0</v>
      </c>
      <c r="H24" s="280">
        <f t="shared" si="0"/>
        <v>0</v>
      </c>
    </row>
    <row r="25" spans="1:8" ht="12" customHeight="1">
      <c r="A25" s="268" t="s">
        <v>385</v>
      </c>
      <c r="B25" s="270" t="s">
        <v>106</v>
      </c>
      <c r="C25" s="270"/>
      <c r="D25" s="270"/>
      <c r="E25" s="282" t="s">
        <v>107</v>
      </c>
      <c r="F25" s="271">
        <f>SUM(F26)</f>
        <v>27100</v>
      </c>
      <c r="G25" s="271">
        <f>SUM(G26)</f>
        <v>27521.73</v>
      </c>
      <c r="H25" s="272">
        <f t="shared" si="0"/>
        <v>101.55619926199262</v>
      </c>
    </row>
    <row r="26" spans="1:8" ht="12" customHeight="1">
      <c r="A26" s="286"/>
      <c r="B26" s="273" t="s">
        <v>106</v>
      </c>
      <c r="C26" s="273" t="s">
        <v>386</v>
      </c>
      <c r="D26" s="270"/>
      <c r="E26" s="274" t="s">
        <v>387</v>
      </c>
      <c r="F26" s="275">
        <f>SUM(F27)</f>
        <v>27100</v>
      </c>
      <c r="G26" s="275">
        <f>SUM(G27)</f>
        <v>27521.73</v>
      </c>
      <c r="H26" s="276">
        <f t="shared" si="0"/>
        <v>101.55619926199262</v>
      </c>
    </row>
    <row r="27" spans="1:8" ht="38.25" customHeight="1">
      <c r="A27" s="286"/>
      <c r="B27" s="283" t="s">
        <v>106</v>
      </c>
      <c r="C27" s="283" t="s">
        <v>386</v>
      </c>
      <c r="D27" s="283" t="s">
        <v>366</v>
      </c>
      <c r="E27" s="278" t="s">
        <v>388</v>
      </c>
      <c r="F27" s="279">
        <v>27100</v>
      </c>
      <c r="G27" s="279">
        <v>27521.73</v>
      </c>
      <c r="H27" s="280">
        <f t="shared" si="0"/>
        <v>101.55619926199262</v>
      </c>
    </row>
    <row r="28" spans="1:8" ht="12.75">
      <c r="A28" s="268" t="s">
        <v>389</v>
      </c>
      <c r="B28" s="270" t="s">
        <v>117</v>
      </c>
      <c r="C28" s="270"/>
      <c r="D28" s="270"/>
      <c r="E28" s="287" t="s">
        <v>118</v>
      </c>
      <c r="F28" s="271">
        <f>SUM(F29,F34)</f>
        <v>156648</v>
      </c>
      <c r="G28" s="271">
        <f>SUM(G29,G34)</f>
        <v>134889.68999999997</v>
      </c>
      <c r="H28" s="272">
        <f t="shared" si="0"/>
        <v>86.11006204994636</v>
      </c>
    </row>
    <row r="29" spans="1:8" ht="12.75">
      <c r="A29" s="286"/>
      <c r="B29" s="273" t="s">
        <v>117</v>
      </c>
      <c r="C29" s="273" t="s">
        <v>119</v>
      </c>
      <c r="D29" s="270"/>
      <c r="E29" s="274" t="s">
        <v>120</v>
      </c>
      <c r="F29" s="275">
        <f>SUM(F30,F31,F32,F33)</f>
        <v>127499</v>
      </c>
      <c r="G29" s="275">
        <f>SUM(G30,G31,G32,G33)</f>
        <v>105741.38999999998</v>
      </c>
      <c r="H29" s="276">
        <f t="shared" si="0"/>
        <v>82.93507400058039</v>
      </c>
    </row>
    <row r="30" spans="1:8" ht="25.5">
      <c r="A30" s="286"/>
      <c r="B30" s="283" t="s">
        <v>117</v>
      </c>
      <c r="C30" s="283" t="s">
        <v>119</v>
      </c>
      <c r="D30" s="283" t="s">
        <v>390</v>
      </c>
      <c r="E30" s="278" t="s">
        <v>391</v>
      </c>
      <c r="F30" s="279">
        <v>92249</v>
      </c>
      <c r="G30" s="279">
        <v>85092.09</v>
      </c>
      <c r="H30" s="280">
        <f t="shared" si="0"/>
        <v>92.24174787802578</v>
      </c>
    </row>
    <row r="31" spans="1:8" ht="51">
      <c r="A31" s="286"/>
      <c r="B31" s="283" t="s">
        <v>117</v>
      </c>
      <c r="C31" s="283" t="s">
        <v>119</v>
      </c>
      <c r="D31" s="283" t="s">
        <v>377</v>
      </c>
      <c r="E31" s="278" t="s">
        <v>378</v>
      </c>
      <c r="F31" s="279">
        <v>30000</v>
      </c>
      <c r="G31" s="279">
        <v>18072.7</v>
      </c>
      <c r="H31" s="280">
        <f t="shared" si="0"/>
        <v>60.242333333333335</v>
      </c>
    </row>
    <row r="32" spans="1:8" ht="12" customHeight="1">
      <c r="A32" s="286"/>
      <c r="B32" s="283" t="s">
        <v>117</v>
      </c>
      <c r="C32" s="283" t="s">
        <v>119</v>
      </c>
      <c r="D32" s="283" t="s">
        <v>381</v>
      </c>
      <c r="E32" s="288" t="s">
        <v>392</v>
      </c>
      <c r="F32" s="279">
        <v>5150</v>
      </c>
      <c r="G32" s="279">
        <v>2574.9</v>
      </c>
      <c r="H32" s="280">
        <f t="shared" si="0"/>
        <v>49.998058252427185</v>
      </c>
    </row>
    <row r="33" spans="1:8" ht="12" customHeight="1">
      <c r="A33" s="286"/>
      <c r="B33" s="283" t="s">
        <v>117</v>
      </c>
      <c r="C33" s="283" t="s">
        <v>119</v>
      </c>
      <c r="D33" s="283" t="s">
        <v>383</v>
      </c>
      <c r="E33" s="278" t="s">
        <v>384</v>
      </c>
      <c r="F33" s="279">
        <v>100</v>
      </c>
      <c r="G33" s="279">
        <v>1.7</v>
      </c>
      <c r="H33" s="280">
        <f t="shared" si="0"/>
        <v>1.7</v>
      </c>
    </row>
    <row r="34" spans="1:8" ht="17.25" customHeight="1">
      <c r="A34" s="286"/>
      <c r="B34" s="273" t="s">
        <v>117</v>
      </c>
      <c r="C34" s="273" t="s">
        <v>393</v>
      </c>
      <c r="D34" s="270"/>
      <c r="E34" s="274" t="s">
        <v>248</v>
      </c>
      <c r="F34" s="275">
        <f>SUM(F35)</f>
        <v>29149</v>
      </c>
      <c r="G34" s="275">
        <f>SUM(G35)</f>
        <v>29148.3</v>
      </c>
      <c r="H34" s="276">
        <f t="shared" si="0"/>
        <v>99.99759854540464</v>
      </c>
    </row>
    <row r="35" spans="1:8" ht="12.75" customHeight="1">
      <c r="A35" s="286"/>
      <c r="B35" s="283" t="s">
        <v>117</v>
      </c>
      <c r="C35" s="283" t="s">
        <v>393</v>
      </c>
      <c r="D35" s="283" t="s">
        <v>394</v>
      </c>
      <c r="E35" s="278" t="s">
        <v>395</v>
      </c>
      <c r="F35" s="279">
        <v>29149</v>
      </c>
      <c r="G35" s="279">
        <v>29148.3</v>
      </c>
      <c r="H35" s="280">
        <f t="shared" si="0"/>
        <v>99.99759854540464</v>
      </c>
    </row>
    <row r="36" spans="1:8" ht="12.75">
      <c r="A36" s="268" t="s">
        <v>396</v>
      </c>
      <c r="B36" s="270" t="s">
        <v>128</v>
      </c>
      <c r="C36" s="270"/>
      <c r="D36" s="270"/>
      <c r="E36" s="287" t="s">
        <v>129</v>
      </c>
      <c r="F36" s="271">
        <f>SUM(F37,F40,F44)</f>
        <v>104909</v>
      </c>
      <c r="G36" s="271">
        <f>SUM(G37,G40,G44)</f>
        <v>55719.45</v>
      </c>
      <c r="H36" s="272">
        <f t="shared" si="0"/>
        <v>53.112173407429296</v>
      </c>
    </row>
    <row r="37" spans="1:8" ht="12.75">
      <c r="A37" s="286"/>
      <c r="B37" s="273" t="s">
        <v>128</v>
      </c>
      <c r="C37" s="273" t="s">
        <v>130</v>
      </c>
      <c r="D37" s="270"/>
      <c r="E37" s="274" t="s">
        <v>131</v>
      </c>
      <c r="F37" s="275">
        <f>SUM(F38,F39)</f>
        <v>58309</v>
      </c>
      <c r="G37" s="275">
        <f>SUM(G38,G39)</f>
        <v>31846.1</v>
      </c>
      <c r="H37" s="276">
        <f t="shared" si="0"/>
        <v>54.61609700046305</v>
      </c>
    </row>
    <row r="38" spans="1:8" ht="34.5" customHeight="1">
      <c r="A38" s="286"/>
      <c r="B38" s="283" t="s">
        <v>128</v>
      </c>
      <c r="C38" s="283" t="s">
        <v>130</v>
      </c>
      <c r="D38" s="283" t="s">
        <v>371</v>
      </c>
      <c r="E38" s="278" t="s">
        <v>372</v>
      </c>
      <c r="F38" s="279">
        <v>55540</v>
      </c>
      <c r="G38" s="279">
        <v>29911</v>
      </c>
      <c r="H38" s="280">
        <f t="shared" si="0"/>
        <v>53.85487936622254</v>
      </c>
    </row>
    <row r="39" spans="1:8" ht="38.25">
      <c r="A39" s="286"/>
      <c r="B39" s="283" t="s">
        <v>128</v>
      </c>
      <c r="C39" s="283" t="s">
        <v>130</v>
      </c>
      <c r="D39" s="283" t="s">
        <v>397</v>
      </c>
      <c r="E39" s="278" t="s">
        <v>398</v>
      </c>
      <c r="F39" s="279">
        <v>2769</v>
      </c>
      <c r="G39" s="279">
        <v>1935.1</v>
      </c>
      <c r="H39" s="280">
        <f t="shared" si="0"/>
        <v>69.88443481401228</v>
      </c>
    </row>
    <row r="40" spans="1:8" ht="12.75">
      <c r="A40" s="286"/>
      <c r="B40" s="273" t="s">
        <v>128</v>
      </c>
      <c r="C40" s="273" t="s">
        <v>140</v>
      </c>
      <c r="D40" s="270"/>
      <c r="E40" s="274" t="s">
        <v>141</v>
      </c>
      <c r="F40" s="275">
        <f>SUM(F41,F42,F43)</f>
        <v>25500</v>
      </c>
      <c r="G40" s="275">
        <f>SUM(G41,G42,G43)</f>
        <v>23873.35</v>
      </c>
      <c r="H40" s="276">
        <f t="shared" si="0"/>
        <v>93.62098039215687</v>
      </c>
    </row>
    <row r="41" spans="1:8" ht="12.75">
      <c r="A41" s="286"/>
      <c r="B41" s="283" t="s">
        <v>128</v>
      </c>
      <c r="C41" s="283" t="s">
        <v>140</v>
      </c>
      <c r="D41" s="283" t="s">
        <v>399</v>
      </c>
      <c r="E41" s="278" t="s">
        <v>400</v>
      </c>
      <c r="F41" s="279">
        <v>0</v>
      </c>
      <c r="G41" s="279">
        <v>3145.51</v>
      </c>
      <c r="H41" s="280" t="str">
        <f t="shared" si="0"/>
        <v>-</v>
      </c>
    </row>
    <row r="42" spans="1:8" ht="12.75">
      <c r="A42" s="286"/>
      <c r="B42" s="283" t="s">
        <v>128</v>
      </c>
      <c r="C42" s="283" t="s">
        <v>140</v>
      </c>
      <c r="D42" s="283" t="s">
        <v>383</v>
      </c>
      <c r="E42" s="278" t="s">
        <v>401</v>
      </c>
      <c r="F42" s="279">
        <v>5500</v>
      </c>
      <c r="G42" s="279">
        <v>7606.15</v>
      </c>
      <c r="H42" s="280">
        <f t="shared" si="0"/>
        <v>138.29363636363635</v>
      </c>
    </row>
    <row r="43" spans="1:8" ht="12.75">
      <c r="A43" s="286"/>
      <c r="B43" s="283" t="s">
        <v>128</v>
      </c>
      <c r="C43" s="283" t="s">
        <v>140</v>
      </c>
      <c r="D43" s="283" t="s">
        <v>394</v>
      </c>
      <c r="E43" s="278" t="s">
        <v>402</v>
      </c>
      <c r="F43" s="279">
        <v>20000</v>
      </c>
      <c r="G43" s="279">
        <v>13121.69</v>
      </c>
      <c r="H43" s="280">
        <f t="shared" si="0"/>
        <v>65.60845</v>
      </c>
    </row>
    <row r="44" spans="1:8" ht="12.75">
      <c r="A44" s="286"/>
      <c r="B44" s="273" t="s">
        <v>128</v>
      </c>
      <c r="C44" s="273" t="s">
        <v>154</v>
      </c>
      <c r="D44" s="270"/>
      <c r="E44" s="274" t="s">
        <v>248</v>
      </c>
      <c r="F44" s="275">
        <f>SUM(F45)</f>
        <v>21100</v>
      </c>
      <c r="G44" s="275">
        <f>SUM(G45)</f>
        <v>0</v>
      </c>
      <c r="H44" s="276">
        <f t="shared" si="0"/>
        <v>0</v>
      </c>
    </row>
    <row r="45" spans="1:8" ht="12.75">
      <c r="A45" s="286"/>
      <c r="B45" s="283" t="s">
        <v>128</v>
      </c>
      <c r="C45" s="283" t="s">
        <v>154</v>
      </c>
      <c r="D45" s="283" t="s">
        <v>394</v>
      </c>
      <c r="E45" s="278" t="s">
        <v>402</v>
      </c>
      <c r="F45" s="279">
        <v>21100</v>
      </c>
      <c r="G45" s="279">
        <v>0</v>
      </c>
      <c r="H45" s="280">
        <f t="shared" si="0"/>
        <v>0</v>
      </c>
    </row>
    <row r="46" spans="1:8" ht="38.25">
      <c r="A46" s="268" t="s">
        <v>403</v>
      </c>
      <c r="B46" s="270" t="s">
        <v>158</v>
      </c>
      <c r="C46" s="270"/>
      <c r="D46" s="270"/>
      <c r="E46" s="285" t="s">
        <v>404</v>
      </c>
      <c r="F46" s="271">
        <f>SUM(F47,F49)</f>
        <v>8830</v>
      </c>
      <c r="G46" s="271">
        <f>SUM(G47,G49)</f>
        <v>7936</v>
      </c>
      <c r="H46" s="272">
        <f t="shared" si="0"/>
        <v>89.87542468856172</v>
      </c>
    </row>
    <row r="47" spans="1:8" ht="38.25">
      <c r="A47" s="286"/>
      <c r="B47" s="273" t="s">
        <v>158</v>
      </c>
      <c r="C47" s="273" t="s">
        <v>159</v>
      </c>
      <c r="D47" s="270"/>
      <c r="E47" s="274" t="s">
        <v>160</v>
      </c>
      <c r="F47" s="275">
        <f>SUM(F48)</f>
        <v>1784</v>
      </c>
      <c r="G47" s="275">
        <f>SUM(G48)</f>
        <v>890</v>
      </c>
      <c r="H47" s="276">
        <f t="shared" si="0"/>
        <v>49.88789237668161</v>
      </c>
    </row>
    <row r="48" spans="1:8" ht="33.75" customHeight="1">
      <c r="A48" s="286"/>
      <c r="B48" s="283" t="s">
        <v>158</v>
      </c>
      <c r="C48" s="283" t="s">
        <v>159</v>
      </c>
      <c r="D48" s="283" t="s">
        <v>371</v>
      </c>
      <c r="E48" s="278" t="s">
        <v>372</v>
      </c>
      <c r="F48" s="279">
        <v>1784</v>
      </c>
      <c r="G48" s="279">
        <v>890</v>
      </c>
      <c r="H48" s="280">
        <f t="shared" si="0"/>
        <v>49.88789237668161</v>
      </c>
    </row>
    <row r="49" spans="1:8" ht="55.5" customHeight="1">
      <c r="A49" s="286"/>
      <c r="B49" s="273" t="s">
        <v>158</v>
      </c>
      <c r="C49" s="273" t="s">
        <v>405</v>
      </c>
      <c r="D49" s="270"/>
      <c r="E49" s="274" t="s">
        <v>406</v>
      </c>
      <c r="F49" s="275">
        <f>SUM(F50)</f>
        <v>7046</v>
      </c>
      <c r="G49" s="275">
        <f>SUM(G50)</f>
        <v>7046</v>
      </c>
      <c r="H49" s="276">
        <f t="shared" si="0"/>
        <v>100</v>
      </c>
    </row>
    <row r="50" spans="1:8" ht="33.75" customHeight="1">
      <c r="A50" s="286"/>
      <c r="B50" s="283" t="s">
        <v>158</v>
      </c>
      <c r="C50" s="283" t="s">
        <v>405</v>
      </c>
      <c r="D50" s="283" t="s">
        <v>371</v>
      </c>
      <c r="E50" s="278" t="s">
        <v>372</v>
      </c>
      <c r="F50" s="279">
        <v>7046</v>
      </c>
      <c r="G50" s="279">
        <v>7046</v>
      </c>
      <c r="H50" s="280">
        <f t="shared" si="0"/>
        <v>100</v>
      </c>
    </row>
    <row r="51" spans="1:8" ht="25.5">
      <c r="A51" s="268" t="s">
        <v>407</v>
      </c>
      <c r="B51" s="270" t="s">
        <v>166</v>
      </c>
      <c r="C51" s="270"/>
      <c r="D51" s="270"/>
      <c r="E51" s="285" t="s">
        <v>167</v>
      </c>
      <c r="F51" s="271">
        <f>SUM(F52)</f>
        <v>500</v>
      </c>
      <c r="G51" s="271">
        <f>SUM(G52)</f>
        <v>500</v>
      </c>
      <c r="H51" s="272">
        <f t="shared" si="0"/>
        <v>100</v>
      </c>
    </row>
    <row r="52" spans="1:8" ht="16.5" customHeight="1">
      <c r="A52" s="286"/>
      <c r="B52" s="273" t="s">
        <v>166</v>
      </c>
      <c r="C52" s="273" t="s">
        <v>171</v>
      </c>
      <c r="D52" s="270"/>
      <c r="E52" s="274" t="s">
        <v>172</v>
      </c>
      <c r="F52" s="275">
        <f>SUM(F53)</f>
        <v>500</v>
      </c>
      <c r="G52" s="275">
        <f>SUM(G53)</f>
        <v>500</v>
      </c>
      <c r="H52" s="276">
        <f t="shared" si="0"/>
        <v>100</v>
      </c>
    </row>
    <row r="53" spans="1:8" ht="33" customHeight="1">
      <c r="A53" s="286"/>
      <c r="B53" s="283" t="s">
        <v>166</v>
      </c>
      <c r="C53" s="283" t="s">
        <v>171</v>
      </c>
      <c r="D53" s="283" t="s">
        <v>371</v>
      </c>
      <c r="E53" s="278" t="s">
        <v>372</v>
      </c>
      <c r="F53" s="279">
        <v>500</v>
      </c>
      <c r="G53" s="279">
        <v>500</v>
      </c>
      <c r="H53" s="280">
        <f t="shared" si="0"/>
        <v>100</v>
      </c>
    </row>
    <row r="54" spans="1:8" ht="43.5" customHeight="1">
      <c r="A54" s="268" t="s">
        <v>408</v>
      </c>
      <c r="B54" s="270" t="s">
        <v>173</v>
      </c>
      <c r="C54" s="270"/>
      <c r="D54" s="270"/>
      <c r="E54" s="285" t="s">
        <v>174</v>
      </c>
      <c r="F54" s="271">
        <f>SUM(F55,F58,F66,F78,F82)</f>
        <v>6363027</v>
      </c>
      <c r="G54" s="271">
        <f>SUM(G55,G58,G66,G78,G82)</f>
        <v>3213445.84</v>
      </c>
      <c r="H54" s="272">
        <f t="shared" si="0"/>
        <v>50.50184196923885</v>
      </c>
    </row>
    <row r="55" spans="1:8" ht="24" customHeight="1">
      <c r="A55" s="286"/>
      <c r="B55" s="273" t="s">
        <v>173</v>
      </c>
      <c r="C55" s="273" t="s">
        <v>409</v>
      </c>
      <c r="D55" s="270"/>
      <c r="E55" s="274" t="s">
        <v>410</v>
      </c>
      <c r="F55" s="275">
        <f>SUM(F56,F57)</f>
        <v>37400</v>
      </c>
      <c r="G55" s="275">
        <f>SUM(G56,G57)</f>
        <v>10166.79</v>
      </c>
      <c r="H55" s="276">
        <f t="shared" si="0"/>
        <v>27.183930481283426</v>
      </c>
    </row>
    <row r="56" spans="1:8" ht="23.25" customHeight="1">
      <c r="A56" s="286"/>
      <c r="B56" s="283" t="s">
        <v>173</v>
      </c>
      <c r="C56" s="283" t="s">
        <v>409</v>
      </c>
      <c r="D56" s="283" t="s">
        <v>411</v>
      </c>
      <c r="E56" s="278" t="s">
        <v>412</v>
      </c>
      <c r="F56" s="279">
        <v>37000</v>
      </c>
      <c r="G56" s="279">
        <v>10155.79</v>
      </c>
      <c r="H56" s="280">
        <f t="shared" si="0"/>
        <v>27.448081081081085</v>
      </c>
    </row>
    <row r="57" spans="1:8" ht="23.25" customHeight="1">
      <c r="A57" s="286"/>
      <c r="B57" s="283" t="s">
        <v>173</v>
      </c>
      <c r="C57" s="283" t="s">
        <v>409</v>
      </c>
      <c r="D57" s="283" t="s">
        <v>413</v>
      </c>
      <c r="E57" s="278" t="s">
        <v>414</v>
      </c>
      <c r="F57" s="279">
        <v>400</v>
      </c>
      <c r="G57" s="279">
        <v>11</v>
      </c>
      <c r="H57" s="280">
        <f t="shared" si="0"/>
        <v>2.75</v>
      </c>
    </row>
    <row r="58" spans="1:8" ht="56.25" customHeight="1">
      <c r="A58" s="268"/>
      <c r="B58" s="273" t="s">
        <v>173</v>
      </c>
      <c r="C58" s="273" t="s">
        <v>415</v>
      </c>
      <c r="D58" s="270"/>
      <c r="E58" s="274" t="s">
        <v>416</v>
      </c>
      <c r="F58" s="275">
        <f>SUM(F59,F60,F61,F62,F63,F64,F65)</f>
        <v>796547</v>
      </c>
      <c r="G58" s="275">
        <f>SUM(G59,G60,G61,G62,G63,G64,G65)</f>
        <v>392802.02</v>
      </c>
      <c r="H58" s="276">
        <f t="shared" si="0"/>
        <v>49.31310016860273</v>
      </c>
    </row>
    <row r="59" spans="1:8" ht="12.75">
      <c r="A59" s="286"/>
      <c r="B59" s="283" t="s">
        <v>173</v>
      </c>
      <c r="C59" s="283" t="s">
        <v>415</v>
      </c>
      <c r="D59" s="283" t="s">
        <v>417</v>
      </c>
      <c r="E59" s="278" t="s">
        <v>418</v>
      </c>
      <c r="F59" s="279">
        <v>757773</v>
      </c>
      <c r="G59" s="279">
        <v>375800.33</v>
      </c>
      <c r="H59" s="280">
        <f t="shared" si="0"/>
        <v>49.59273159640156</v>
      </c>
    </row>
    <row r="60" spans="1:8" ht="12.75">
      <c r="A60" s="286"/>
      <c r="B60" s="283" t="s">
        <v>173</v>
      </c>
      <c r="C60" s="283" t="s">
        <v>415</v>
      </c>
      <c r="D60" s="283" t="s">
        <v>419</v>
      </c>
      <c r="E60" s="278" t="s">
        <v>420</v>
      </c>
      <c r="F60" s="279">
        <v>430</v>
      </c>
      <c r="G60" s="279">
        <v>291</v>
      </c>
      <c r="H60" s="280">
        <f t="shared" si="0"/>
        <v>67.67441860465117</v>
      </c>
    </row>
    <row r="61" spans="1:8" ht="12.75">
      <c r="A61" s="286"/>
      <c r="B61" s="283" t="s">
        <v>173</v>
      </c>
      <c r="C61" s="283" t="s">
        <v>415</v>
      </c>
      <c r="D61" s="283" t="s">
        <v>421</v>
      </c>
      <c r="E61" s="278" t="s">
        <v>422</v>
      </c>
      <c r="F61" s="279">
        <v>5677</v>
      </c>
      <c r="G61" s="279">
        <v>2820.5</v>
      </c>
      <c r="H61" s="280">
        <f t="shared" si="0"/>
        <v>49.68293112559451</v>
      </c>
    </row>
    <row r="62" spans="1:8" ht="12.75">
      <c r="A62" s="286"/>
      <c r="B62" s="283" t="s">
        <v>173</v>
      </c>
      <c r="C62" s="283" t="s">
        <v>415</v>
      </c>
      <c r="D62" s="283" t="s">
        <v>423</v>
      </c>
      <c r="E62" s="278" t="s">
        <v>424</v>
      </c>
      <c r="F62" s="279">
        <v>27987</v>
      </c>
      <c r="G62" s="279">
        <v>11390</v>
      </c>
      <c r="H62" s="280">
        <f t="shared" si="0"/>
        <v>40.69746668095902</v>
      </c>
    </row>
    <row r="63" spans="1:8" ht="12.75">
      <c r="A63" s="286"/>
      <c r="B63" s="283" t="s">
        <v>173</v>
      </c>
      <c r="C63" s="283" t="s">
        <v>415</v>
      </c>
      <c r="D63" s="283" t="s">
        <v>425</v>
      </c>
      <c r="E63" s="278" t="s">
        <v>426</v>
      </c>
      <c r="F63" s="279">
        <v>300</v>
      </c>
      <c r="G63" s="279">
        <v>2500</v>
      </c>
      <c r="H63" s="280">
        <f t="shared" si="0"/>
        <v>833.3333333333334</v>
      </c>
    </row>
    <row r="64" spans="1:8" ht="12.75">
      <c r="A64" s="286"/>
      <c r="B64" s="283" t="s">
        <v>173</v>
      </c>
      <c r="C64" s="283" t="s">
        <v>415</v>
      </c>
      <c r="D64" s="283" t="s">
        <v>427</v>
      </c>
      <c r="E64" s="278" t="s">
        <v>428</v>
      </c>
      <c r="F64" s="279">
        <v>80</v>
      </c>
      <c r="G64" s="279">
        <v>0</v>
      </c>
      <c r="H64" s="280">
        <f t="shared" si="0"/>
        <v>0</v>
      </c>
    </row>
    <row r="65" spans="1:8" ht="12.75">
      <c r="A65" s="286"/>
      <c r="B65" s="283" t="s">
        <v>173</v>
      </c>
      <c r="C65" s="283" t="s">
        <v>415</v>
      </c>
      <c r="D65" s="283" t="s">
        <v>413</v>
      </c>
      <c r="E65" s="278" t="s">
        <v>414</v>
      </c>
      <c r="F65" s="279">
        <v>4300</v>
      </c>
      <c r="G65" s="279">
        <v>0.19</v>
      </c>
      <c r="H65" s="280">
        <f t="shared" si="0"/>
        <v>0.004418604651162791</v>
      </c>
    </row>
    <row r="66" spans="1:8" ht="55.5" customHeight="1">
      <c r="A66" s="286"/>
      <c r="B66" s="273" t="s">
        <v>173</v>
      </c>
      <c r="C66" s="273" t="s">
        <v>429</v>
      </c>
      <c r="D66" s="270"/>
      <c r="E66" s="274" t="s">
        <v>430</v>
      </c>
      <c r="F66" s="275">
        <f>SUM(F67,F68,F69,F70,F71,F72,F73,F74,F75,F76,F77)</f>
        <v>1360229</v>
      </c>
      <c r="G66" s="275">
        <f>SUM(G67,G68,G69,G70,G71,G72,G73,G74,G75,G76,G77)</f>
        <v>749412.3699999999</v>
      </c>
      <c r="H66" s="276">
        <f t="shared" si="0"/>
        <v>55.09457378132652</v>
      </c>
    </row>
    <row r="67" spans="1:8" ht="12.75">
      <c r="A67" s="286"/>
      <c r="B67" s="283" t="s">
        <v>173</v>
      </c>
      <c r="C67" s="283" t="s">
        <v>429</v>
      </c>
      <c r="D67" s="283" t="s">
        <v>417</v>
      </c>
      <c r="E67" s="278" t="s">
        <v>418</v>
      </c>
      <c r="F67" s="279">
        <v>682393</v>
      </c>
      <c r="G67" s="279">
        <v>376425.2</v>
      </c>
      <c r="H67" s="280">
        <f t="shared" si="0"/>
        <v>55.16252364839616</v>
      </c>
    </row>
    <row r="68" spans="1:8" ht="12.75">
      <c r="A68" s="286"/>
      <c r="B68" s="283" t="s">
        <v>173</v>
      </c>
      <c r="C68" s="283" t="s">
        <v>429</v>
      </c>
      <c r="D68" s="283" t="s">
        <v>419</v>
      </c>
      <c r="E68" s="278" t="s">
        <v>420</v>
      </c>
      <c r="F68" s="279">
        <v>284831</v>
      </c>
      <c r="G68" s="279">
        <v>154308.91</v>
      </c>
      <c r="H68" s="280">
        <f t="shared" si="0"/>
        <v>54.175602374741516</v>
      </c>
    </row>
    <row r="69" spans="1:8" ht="12.75">
      <c r="A69" s="286"/>
      <c r="B69" s="283" t="s">
        <v>173</v>
      </c>
      <c r="C69" s="283" t="s">
        <v>429</v>
      </c>
      <c r="D69" s="283" t="s">
        <v>421</v>
      </c>
      <c r="E69" s="278" t="s">
        <v>422</v>
      </c>
      <c r="F69" s="279">
        <v>7630</v>
      </c>
      <c r="G69" s="279">
        <v>5543.45</v>
      </c>
      <c r="H69" s="280">
        <f t="shared" si="0"/>
        <v>72.65334207077326</v>
      </c>
    </row>
    <row r="70" spans="1:8" ht="12.75">
      <c r="A70" s="286"/>
      <c r="B70" s="283" t="s">
        <v>173</v>
      </c>
      <c r="C70" s="283" t="s">
        <v>429</v>
      </c>
      <c r="D70" s="283" t="s">
        <v>423</v>
      </c>
      <c r="E70" s="278" t="s">
        <v>424</v>
      </c>
      <c r="F70" s="279">
        <v>135675</v>
      </c>
      <c r="G70" s="279">
        <v>62705.81</v>
      </c>
      <c r="H70" s="280">
        <f t="shared" si="0"/>
        <v>46.21765984890363</v>
      </c>
    </row>
    <row r="71" spans="1:8" ht="12.75">
      <c r="A71" s="286"/>
      <c r="B71" s="283" t="s">
        <v>173</v>
      </c>
      <c r="C71" s="283" t="s">
        <v>429</v>
      </c>
      <c r="D71" s="283" t="s">
        <v>431</v>
      </c>
      <c r="E71" s="278" t="s">
        <v>432</v>
      </c>
      <c r="F71" s="279">
        <v>30000</v>
      </c>
      <c r="G71" s="279">
        <v>28386.5</v>
      </c>
      <c r="H71" s="280">
        <f t="shared" si="0"/>
        <v>94.62166666666667</v>
      </c>
    </row>
    <row r="72" spans="1:8" ht="12.75">
      <c r="A72" s="286"/>
      <c r="B72" s="283" t="s">
        <v>173</v>
      </c>
      <c r="C72" s="283" t="s">
        <v>429</v>
      </c>
      <c r="D72" s="283" t="s">
        <v>433</v>
      </c>
      <c r="E72" s="278" t="s">
        <v>434</v>
      </c>
      <c r="F72" s="279">
        <v>500</v>
      </c>
      <c r="G72" s="279">
        <v>970</v>
      </c>
      <c r="H72" s="280">
        <f t="shared" si="0"/>
        <v>194</v>
      </c>
    </row>
    <row r="73" spans="1:8" ht="12.75">
      <c r="A73" s="286"/>
      <c r="B73" s="283" t="s">
        <v>173</v>
      </c>
      <c r="C73" s="283" t="s">
        <v>429</v>
      </c>
      <c r="D73" s="283" t="s">
        <v>435</v>
      </c>
      <c r="E73" s="278" t="s">
        <v>436</v>
      </c>
      <c r="F73" s="279">
        <v>40000</v>
      </c>
      <c r="G73" s="279">
        <v>19839</v>
      </c>
      <c r="H73" s="280">
        <f t="shared" si="0"/>
        <v>49.5975</v>
      </c>
    </row>
    <row r="74" spans="1:8" ht="12.75">
      <c r="A74" s="286"/>
      <c r="B74" s="283" t="s">
        <v>173</v>
      </c>
      <c r="C74" s="283" t="s">
        <v>429</v>
      </c>
      <c r="D74" s="283" t="s">
        <v>425</v>
      </c>
      <c r="E74" s="278" t="s">
        <v>437</v>
      </c>
      <c r="F74" s="279">
        <v>150000</v>
      </c>
      <c r="G74" s="279">
        <v>92702.98</v>
      </c>
      <c r="H74" s="280">
        <f t="shared" si="0"/>
        <v>61.801986666666664</v>
      </c>
    </row>
    <row r="75" spans="1:8" ht="12.75">
      <c r="A75" s="286"/>
      <c r="B75" s="283" t="s">
        <v>173</v>
      </c>
      <c r="C75" s="283" t="s">
        <v>429</v>
      </c>
      <c r="D75" s="283" t="s">
        <v>438</v>
      </c>
      <c r="E75" s="278" t="s">
        <v>439</v>
      </c>
      <c r="F75" s="279">
        <v>700</v>
      </c>
      <c r="G75" s="279">
        <v>228.9</v>
      </c>
      <c r="H75" s="280">
        <f t="shared" si="0"/>
        <v>32.7</v>
      </c>
    </row>
    <row r="76" spans="1:8" ht="12.75">
      <c r="A76" s="286"/>
      <c r="B76" s="283" t="s">
        <v>173</v>
      </c>
      <c r="C76" s="283" t="s">
        <v>429</v>
      </c>
      <c r="D76" s="283" t="s">
        <v>427</v>
      </c>
      <c r="E76" s="278" t="s">
        <v>428</v>
      </c>
      <c r="F76" s="279">
        <v>3500</v>
      </c>
      <c r="G76" s="279">
        <v>2225.6</v>
      </c>
      <c r="H76" s="280">
        <f t="shared" si="0"/>
        <v>63.58857142857143</v>
      </c>
    </row>
    <row r="77" spans="1:8" ht="12.75">
      <c r="A77" s="286"/>
      <c r="B77" s="283" t="s">
        <v>173</v>
      </c>
      <c r="C77" s="283" t="s">
        <v>429</v>
      </c>
      <c r="D77" s="283" t="s">
        <v>413</v>
      </c>
      <c r="E77" s="278" t="s">
        <v>414</v>
      </c>
      <c r="F77" s="279">
        <v>25000</v>
      </c>
      <c r="G77" s="279">
        <v>6076.02</v>
      </c>
      <c r="H77" s="280">
        <f aca="true" t="shared" si="1" ref="H77:H126">IF(F77=0,"-",100*G77/F77)</f>
        <v>24.30408</v>
      </c>
    </row>
    <row r="78" spans="1:8" ht="38.25">
      <c r="A78" s="286"/>
      <c r="B78" s="273" t="s">
        <v>173</v>
      </c>
      <c r="C78" s="273" t="s">
        <v>440</v>
      </c>
      <c r="D78" s="270"/>
      <c r="E78" s="274" t="s">
        <v>441</v>
      </c>
      <c r="F78" s="275">
        <f>SUM(F79,F80,F81)</f>
        <v>166500</v>
      </c>
      <c r="G78" s="275">
        <f>SUM(G79,G80,G81)</f>
        <v>112556.01000000001</v>
      </c>
      <c r="H78" s="276">
        <f t="shared" si="1"/>
        <v>67.60120720720721</v>
      </c>
    </row>
    <row r="79" spans="1:8" ht="12.75">
      <c r="A79" s="286"/>
      <c r="B79" s="283" t="s">
        <v>173</v>
      </c>
      <c r="C79" s="283" t="s">
        <v>440</v>
      </c>
      <c r="D79" s="283" t="s">
        <v>442</v>
      </c>
      <c r="E79" s="278" t="s">
        <v>443</v>
      </c>
      <c r="F79" s="279">
        <v>42000</v>
      </c>
      <c r="G79" s="279">
        <v>24251</v>
      </c>
      <c r="H79" s="280">
        <f t="shared" si="1"/>
        <v>57.74047619047619</v>
      </c>
    </row>
    <row r="80" spans="1:8" ht="12.75">
      <c r="A80" s="286"/>
      <c r="B80" s="283" t="s">
        <v>173</v>
      </c>
      <c r="C80" s="283" t="s">
        <v>440</v>
      </c>
      <c r="D80" s="283" t="s">
        <v>444</v>
      </c>
      <c r="E80" s="278" t="s">
        <v>445</v>
      </c>
      <c r="F80" s="279">
        <v>111000</v>
      </c>
      <c r="G80" s="279">
        <v>81156.05</v>
      </c>
      <c r="H80" s="280">
        <f t="shared" si="1"/>
        <v>73.11355855855855</v>
      </c>
    </row>
    <row r="81" spans="1:8" ht="38.25">
      <c r="A81" s="286"/>
      <c r="B81" s="283" t="s">
        <v>173</v>
      </c>
      <c r="C81" s="283" t="s">
        <v>440</v>
      </c>
      <c r="D81" s="283" t="s">
        <v>446</v>
      </c>
      <c r="E81" s="278" t="s">
        <v>447</v>
      </c>
      <c r="F81" s="279">
        <v>13500</v>
      </c>
      <c r="G81" s="279">
        <v>7148.96</v>
      </c>
      <c r="H81" s="280">
        <f t="shared" si="1"/>
        <v>52.95525925925926</v>
      </c>
    </row>
    <row r="82" spans="1:8" ht="25.5">
      <c r="A82" s="286"/>
      <c r="B82" s="273" t="s">
        <v>173</v>
      </c>
      <c r="C82" s="273" t="s">
        <v>448</v>
      </c>
      <c r="D82" s="270"/>
      <c r="E82" s="274" t="s">
        <v>449</v>
      </c>
      <c r="F82" s="275">
        <f>SUM(F83,F84)</f>
        <v>4002351</v>
      </c>
      <c r="G82" s="275">
        <f>SUM(G83,G84)</f>
        <v>1948508.65</v>
      </c>
      <c r="H82" s="276">
        <f t="shared" si="1"/>
        <v>48.6841021689502</v>
      </c>
    </row>
    <row r="83" spans="1:8" ht="12.75">
      <c r="A83" s="286"/>
      <c r="B83" s="283" t="s">
        <v>173</v>
      </c>
      <c r="C83" s="283" t="s">
        <v>448</v>
      </c>
      <c r="D83" s="283" t="s">
        <v>450</v>
      </c>
      <c r="E83" s="278" t="s">
        <v>451</v>
      </c>
      <c r="F83" s="279">
        <v>3977351</v>
      </c>
      <c r="G83" s="279">
        <v>1935745</v>
      </c>
      <c r="H83" s="280">
        <f t="shared" si="1"/>
        <v>48.6692021901009</v>
      </c>
    </row>
    <row r="84" spans="1:8" ht="12.75">
      <c r="A84" s="286"/>
      <c r="B84" s="283" t="s">
        <v>173</v>
      </c>
      <c r="C84" s="283" t="s">
        <v>448</v>
      </c>
      <c r="D84" s="283" t="s">
        <v>452</v>
      </c>
      <c r="E84" s="278" t="s">
        <v>453</v>
      </c>
      <c r="F84" s="279">
        <v>25000</v>
      </c>
      <c r="G84" s="279">
        <v>12763.65</v>
      </c>
      <c r="H84" s="280">
        <f t="shared" si="1"/>
        <v>51.0546</v>
      </c>
    </row>
    <row r="85" spans="1:8" ht="12.75">
      <c r="A85" s="268" t="s">
        <v>454</v>
      </c>
      <c r="B85" s="270" t="s">
        <v>184</v>
      </c>
      <c r="C85" s="270"/>
      <c r="D85" s="270"/>
      <c r="E85" s="285" t="s">
        <v>185</v>
      </c>
      <c r="F85" s="271">
        <f>SUM(F86,F88)</f>
        <v>10264863</v>
      </c>
      <c r="G85" s="271">
        <f>SUM(G86,G88)</f>
        <v>5912810</v>
      </c>
      <c r="H85" s="272">
        <f t="shared" si="1"/>
        <v>57.60242489354217</v>
      </c>
    </row>
    <row r="86" spans="1:8" ht="25.5">
      <c r="A86" s="286"/>
      <c r="B86" s="273" t="s">
        <v>184</v>
      </c>
      <c r="C86" s="273" t="s">
        <v>455</v>
      </c>
      <c r="D86" s="270"/>
      <c r="E86" s="274" t="s">
        <v>456</v>
      </c>
      <c r="F86" s="275">
        <f>SUM(F87)</f>
        <v>6962193</v>
      </c>
      <c r="G86" s="275">
        <f>SUM(G87)</f>
        <v>4261472</v>
      </c>
      <c r="H86" s="276">
        <f t="shared" si="1"/>
        <v>61.208759941012836</v>
      </c>
    </row>
    <row r="87" spans="1:8" ht="12.75">
      <c r="A87" s="286"/>
      <c r="B87" s="283" t="s">
        <v>184</v>
      </c>
      <c r="C87" s="283" t="s">
        <v>455</v>
      </c>
      <c r="D87" s="283" t="s">
        <v>457</v>
      </c>
      <c r="E87" s="278" t="s">
        <v>458</v>
      </c>
      <c r="F87" s="279">
        <v>6962193</v>
      </c>
      <c r="G87" s="279">
        <v>4261472</v>
      </c>
      <c r="H87" s="280">
        <f t="shared" si="1"/>
        <v>61.208759941012836</v>
      </c>
    </row>
    <row r="88" spans="1:8" ht="25.5">
      <c r="A88" s="286"/>
      <c r="B88" s="273" t="s">
        <v>184</v>
      </c>
      <c r="C88" s="273" t="s">
        <v>459</v>
      </c>
      <c r="D88" s="270"/>
      <c r="E88" s="274" t="s">
        <v>460</v>
      </c>
      <c r="F88" s="275">
        <f>SUM(F89)</f>
        <v>3302670</v>
      </c>
      <c r="G88" s="275">
        <f>SUM(G89)</f>
        <v>1651338</v>
      </c>
      <c r="H88" s="276">
        <f t="shared" si="1"/>
        <v>50.00009083559665</v>
      </c>
    </row>
    <row r="89" spans="1:8" ht="12.75">
      <c r="A89" s="286"/>
      <c r="B89" s="283" t="s">
        <v>184</v>
      </c>
      <c r="C89" s="283" t="s">
        <v>459</v>
      </c>
      <c r="D89" s="283" t="s">
        <v>457</v>
      </c>
      <c r="E89" s="278" t="s">
        <v>458</v>
      </c>
      <c r="F89" s="279">
        <v>3302670</v>
      </c>
      <c r="G89" s="279">
        <v>1651338</v>
      </c>
      <c r="H89" s="280">
        <f t="shared" si="1"/>
        <v>50.00009083559665</v>
      </c>
    </row>
    <row r="90" spans="1:8" ht="12.75">
      <c r="A90" s="268" t="s">
        <v>408</v>
      </c>
      <c r="B90" s="270" t="s">
        <v>191</v>
      </c>
      <c r="C90" s="270"/>
      <c r="D90" s="270"/>
      <c r="E90" s="285" t="s">
        <v>192</v>
      </c>
      <c r="F90" s="271">
        <f>SUM(F91,F94,F96)</f>
        <v>51674</v>
      </c>
      <c r="G90" s="271">
        <f>SUM(G91,G94,G96)</f>
        <v>46908</v>
      </c>
      <c r="H90" s="272">
        <f t="shared" si="1"/>
        <v>90.7767929713202</v>
      </c>
    </row>
    <row r="91" spans="1:8" ht="12.75">
      <c r="A91" s="286"/>
      <c r="B91" s="273" t="s">
        <v>191</v>
      </c>
      <c r="C91" s="273" t="s">
        <v>193</v>
      </c>
      <c r="D91" s="270"/>
      <c r="E91" s="274" t="s">
        <v>194</v>
      </c>
      <c r="F91" s="275">
        <f>SUM(F92,F93)</f>
        <v>18900</v>
      </c>
      <c r="G91" s="275">
        <f>SUM(G92,G93)</f>
        <v>14356</v>
      </c>
      <c r="H91" s="276">
        <f t="shared" si="1"/>
        <v>75.95767195767196</v>
      </c>
    </row>
    <row r="92" spans="1:8" ht="15" customHeight="1">
      <c r="A92" s="286"/>
      <c r="B92" s="283" t="s">
        <v>191</v>
      </c>
      <c r="C92" s="283" t="s">
        <v>193</v>
      </c>
      <c r="D92" s="283" t="s">
        <v>394</v>
      </c>
      <c r="E92" s="278" t="s">
        <v>395</v>
      </c>
      <c r="F92" s="279">
        <v>840</v>
      </c>
      <c r="G92" s="279">
        <v>810</v>
      </c>
      <c r="H92" s="280">
        <f t="shared" si="1"/>
        <v>96.42857142857143</v>
      </c>
    </row>
    <row r="93" spans="1:8" ht="38.25">
      <c r="A93" s="286"/>
      <c r="B93" s="283" t="s">
        <v>191</v>
      </c>
      <c r="C93" s="283" t="s">
        <v>193</v>
      </c>
      <c r="D93" s="283" t="s">
        <v>461</v>
      </c>
      <c r="E93" s="278" t="s">
        <v>462</v>
      </c>
      <c r="F93" s="279">
        <v>18060</v>
      </c>
      <c r="G93" s="279">
        <v>13546</v>
      </c>
      <c r="H93" s="280">
        <f t="shared" si="1"/>
        <v>75.00553709856035</v>
      </c>
    </row>
    <row r="94" spans="1:8" ht="12.75">
      <c r="A94" s="286"/>
      <c r="B94" s="273" t="s">
        <v>191</v>
      </c>
      <c r="C94" s="273" t="s">
        <v>205</v>
      </c>
      <c r="D94" s="270"/>
      <c r="E94" s="274" t="s">
        <v>206</v>
      </c>
      <c r="F94" s="275">
        <f>SUM(F95)</f>
        <v>450</v>
      </c>
      <c r="G94" s="275">
        <f>SUM(G95)</f>
        <v>228</v>
      </c>
      <c r="H94" s="276">
        <f t="shared" si="1"/>
        <v>50.666666666666664</v>
      </c>
    </row>
    <row r="95" spans="1:8" ht="12.75">
      <c r="A95" s="286"/>
      <c r="B95" s="283" t="s">
        <v>191</v>
      </c>
      <c r="C95" s="283" t="s">
        <v>205</v>
      </c>
      <c r="D95" s="283" t="s">
        <v>394</v>
      </c>
      <c r="E95" s="278" t="s">
        <v>395</v>
      </c>
      <c r="F95" s="279">
        <v>450</v>
      </c>
      <c r="G95" s="279">
        <v>228</v>
      </c>
      <c r="H95" s="280">
        <f t="shared" si="1"/>
        <v>50.666666666666664</v>
      </c>
    </row>
    <row r="96" spans="1:8" ht="12.75">
      <c r="A96" s="286"/>
      <c r="B96" s="273" t="s">
        <v>191</v>
      </c>
      <c r="C96" s="273" t="s">
        <v>215</v>
      </c>
      <c r="D96" s="270"/>
      <c r="E96" s="274" t="s">
        <v>248</v>
      </c>
      <c r="F96" s="275">
        <f>SUM(F97)</f>
        <v>32324</v>
      </c>
      <c r="G96" s="275">
        <f>SUM(G97)</f>
        <v>32324</v>
      </c>
      <c r="H96" s="276">
        <f t="shared" si="1"/>
        <v>100</v>
      </c>
    </row>
    <row r="97" spans="1:8" ht="38.25">
      <c r="A97" s="286"/>
      <c r="B97" s="283" t="s">
        <v>191</v>
      </c>
      <c r="C97" s="283" t="s">
        <v>215</v>
      </c>
      <c r="D97" s="283" t="s">
        <v>461</v>
      </c>
      <c r="E97" s="278" t="s">
        <v>462</v>
      </c>
      <c r="F97" s="279">
        <v>32324</v>
      </c>
      <c r="G97" s="279">
        <v>32324</v>
      </c>
      <c r="H97" s="280">
        <f t="shared" si="1"/>
        <v>100</v>
      </c>
    </row>
    <row r="98" spans="1:8" ht="12.75">
      <c r="A98" s="268" t="s">
        <v>463</v>
      </c>
      <c r="B98" s="270" t="s">
        <v>224</v>
      </c>
      <c r="C98" s="270"/>
      <c r="D98" s="270"/>
      <c r="E98" s="285" t="s">
        <v>225</v>
      </c>
      <c r="F98" s="271">
        <f>SUM(F99,F102,F104,F107,F109,F111)</f>
        <v>4866650</v>
      </c>
      <c r="G98" s="271">
        <f>SUM(G99,G102,G104,G107,G109,G111)</f>
        <v>2312017.5500000003</v>
      </c>
      <c r="H98" s="272">
        <f t="shared" si="1"/>
        <v>47.50737262798846</v>
      </c>
    </row>
    <row r="99" spans="1:8" ht="34.5" customHeight="1">
      <c r="A99" s="286"/>
      <c r="B99" s="273" t="s">
        <v>224</v>
      </c>
      <c r="C99" s="273" t="s">
        <v>226</v>
      </c>
      <c r="D99" s="270"/>
      <c r="E99" s="274" t="s">
        <v>464</v>
      </c>
      <c r="F99" s="275">
        <f>SUM(F100,F101)</f>
        <v>4401000</v>
      </c>
      <c r="G99" s="275">
        <f>SUM(G100,G101)</f>
        <v>2037669.03</v>
      </c>
      <c r="H99" s="276">
        <f t="shared" si="1"/>
        <v>46.30013701431493</v>
      </c>
    </row>
    <row r="100" spans="1:8" ht="34.5" customHeight="1">
      <c r="A100" s="286"/>
      <c r="B100" s="283" t="s">
        <v>224</v>
      </c>
      <c r="C100" s="283" t="s">
        <v>226</v>
      </c>
      <c r="D100" s="283" t="s">
        <v>371</v>
      </c>
      <c r="E100" s="278" t="s">
        <v>372</v>
      </c>
      <c r="F100" s="279">
        <v>4400000</v>
      </c>
      <c r="G100" s="279">
        <v>2036233</v>
      </c>
      <c r="H100" s="280">
        <f t="shared" si="1"/>
        <v>46.27802272727273</v>
      </c>
    </row>
    <row r="101" spans="1:8" ht="34.5" customHeight="1">
      <c r="A101" s="286"/>
      <c r="B101" s="283" t="s">
        <v>224</v>
      </c>
      <c r="C101" s="283" t="s">
        <v>226</v>
      </c>
      <c r="D101" s="283" t="s">
        <v>397</v>
      </c>
      <c r="E101" s="278" t="s">
        <v>398</v>
      </c>
      <c r="F101" s="279">
        <v>1000</v>
      </c>
      <c r="G101" s="279">
        <v>1436.03</v>
      </c>
      <c r="H101" s="280">
        <f t="shared" si="1"/>
        <v>143.603</v>
      </c>
    </row>
    <row r="102" spans="1:8" ht="51">
      <c r="A102" s="286"/>
      <c r="B102" s="273" t="s">
        <v>224</v>
      </c>
      <c r="C102" s="273" t="s">
        <v>233</v>
      </c>
      <c r="D102" s="270"/>
      <c r="E102" s="274" t="s">
        <v>234</v>
      </c>
      <c r="F102" s="275">
        <f>SUM(F103)</f>
        <v>14900</v>
      </c>
      <c r="G102" s="275">
        <f>SUM(G103)</f>
        <v>8500</v>
      </c>
      <c r="H102" s="276">
        <f t="shared" si="1"/>
        <v>57.04697986577181</v>
      </c>
    </row>
    <row r="103" spans="1:8" ht="35.25" customHeight="1">
      <c r="A103" s="286"/>
      <c r="B103" s="283" t="s">
        <v>224</v>
      </c>
      <c r="C103" s="283" t="s">
        <v>233</v>
      </c>
      <c r="D103" s="283" t="s">
        <v>371</v>
      </c>
      <c r="E103" s="278" t="s">
        <v>372</v>
      </c>
      <c r="F103" s="279">
        <v>14900</v>
      </c>
      <c r="G103" s="279">
        <v>8500</v>
      </c>
      <c r="H103" s="280">
        <f t="shared" si="1"/>
        <v>57.04697986577181</v>
      </c>
    </row>
    <row r="104" spans="1:8" ht="25.5">
      <c r="A104" s="286"/>
      <c r="B104" s="273" t="s">
        <v>224</v>
      </c>
      <c r="C104" s="273" t="s">
        <v>236</v>
      </c>
      <c r="D104" s="270"/>
      <c r="E104" s="274" t="s">
        <v>465</v>
      </c>
      <c r="F104" s="275">
        <f>SUM(F105,F106)</f>
        <v>208000</v>
      </c>
      <c r="G104" s="275">
        <f>SUM(G105,G106)</f>
        <v>116600</v>
      </c>
      <c r="H104" s="276">
        <f t="shared" si="1"/>
        <v>56.05769230769231</v>
      </c>
    </row>
    <row r="105" spans="1:8" ht="36" customHeight="1">
      <c r="A105" s="286"/>
      <c r="B105" s="283" t="s">
        <v>224</v>
      </c>
      <c r="C105" s="283" t="s">
        <v>236</v>
      </c>
      <c r="D105" s="283" t="s">
        <v>371</v>
      </c>
      <c r="E105" s="278" t="s">
        <v>372</v>
      </c>
      <c r="F105" s="279">
        <v>143000</v>
      </c>
      <c r="G105" s="279">
        <v>78600</v>
      </c>
      <c r="H105" s="280">
        <f t="shared" si="1"/>
        <v>54.96503496503497</v>
      </c>
    </row>
    <row r="106" spans="1:8" ht="22.5" customHeight="1">
      <c r="A106" s="286"/>
      <c r="B106" s="283" t="s">
        <v>224</v>
      </c>
      <c r="C106" s="283" t="s">
        <v>236</v>
      </c>
      <c r="D106" s="283" t="s">
        <v>461</v>
      </c>
      <c r="E106" s="278" t="s">
        <v>462</v>
      </c>
      <c r="F106" s="279">
        <v>65000</v>
      </c>
      <c r="G106" s="279">
        <v>38000</v>
      </c>
      <c r="H106" s="280">
        <f t="shared" si="1"/>
        <v>58.46153846153846</v>
      </c>
    </row>
    <row r="107" spans="1:8" ht="12.75">
      <c r="A107" s="286"/>
      <c r="B107" s="273" t="s">
        <v>224</v>
      </c>
      <c r="C107" s="273" t="s">
        <v>242</v>
      </c>
      <c r="D107" s="270"/>
      <c r="E107" s="274" t="s">
        <v>243</v>
      </c>
      <c r="F107" s="275">
        <f>SUM(F108)</f>
        <v>126750</v>
      </c>
      <c r="G107" s="275">
        <f>SUM(G108)</f>
        <v>74271</v>
      </c>
      <c r="H107" s="276">
        <f t="shared" si="1"/>
        <v>58.59644970414201</v>
      </c>
    </row>
    <row r="108" spans="1:8" ht="23.25" customHeight="1">
      <c r="A108" s="286"/>
      <c r="B108" s="283" t="s">
        <v>224</v>
      </c>
      <c r="C108" s="283" t="s">
        <v>242</v>
      </c>
      <c r="D108" s="283" t="s">
        <v>461</v>
      </c>
      <c r="E108" s="278" t="s">
        <v>462</v>
      </c>
      <c r="F108" s="279">
        <v>126750</v>
      </c>
      <c r="G108" s="279">
        <v>74271</v>
      </c>
      <c r="H108" s="280">
        <f t="shared" si="1"/>
        <v>58.59644970414201</v>
      </c>
    </row>
    <row r="109" spans="1:8" ht="25.5">
      <c r="A109" s="286"/>
      <c r="B109" s="273" t="s">
        <v>224</v>
      </c>
      <c r="C109" s="273" t="s">
        <v>245</v>
      </c>
      <c r="D109" s="270"/>
      <c r="E109" s="274" t="s">
        <v>246</v>
      </c>
      <c r="F109" s="275">
        <f>SUM(F110)</f>
        <v>11000</v>
      </c>
      <c r="G109" s="275">
        <f>SUM(G110)</f>
        <v>3851.2</v>
      </c>
      <c r="H109" s="276">
        <f t="shared" si="1"/>
        <v>35.01090909090909</v>
      </c>
    </row>
    <row r="110" spans="1:8" ht="12.75">
      <c r="A110" s="286"/>
      <c r="B110" s="283" t="s">
        <v>224</v>
      </c>
      <c r="C110" s="283" t="s">
        <v>245</v>
      </c>
      <c r="D110" s="283" t="s">
        <v>381</v>
      </c>
      <c r="E110" s="278" t="s">
        <v>382</v>
      </c>
      <c r="F110" s="279">
        <v>11000</v>
      </c>
      <c r="G110" s="279">
        <v>3851.2</v>
      </c>
      <c r="H110" s="280">
        <f t="shared" si="1"/>
        <v>35.01090909090909</v>
      </c>
    </row>
    <row r="111" spans="1:8" ht="12.75">
      <c r="A111" s="286"/>
      <c r="B111" s="273" t="s">
        <v>224</v>
      </c>
      <c r="C111" s="273" t="s">
        <v>247</v>
      </c>
      <c r="D111" s="270"/>
      <c r="E111" s="274" t="s">
        <v>248</v>
      </c>
      <c r="F111" s="275">
        <f>SUM(F112,F113)</f>
        <v>105000</v>
      </c>
      <c r="G111" s="275">
        <f>SUM(G112,G113)</f>
        <v>71126.32</v>
      </c>
      <c r="H111" s="276">
        <f t="shared" si="1"/>
        <v>67.73935238095238</v>
      </c>
    </row>
    <row r="112" spans="1:8" ht="12.75">
      <c r="A112" s="286"/>
      <c r="B112" s="283" t="s">
        <v>224</v>
      </c>
      <c r="C112" s="283" t="s">
        <v>247</v>
      </c>
      <c r="D112" s="283" t="s">
        <v>394</v>
      </c>
      <c r="E112" s="278" t="s">
        <v>395</v>
      </c>
      <c r="F112" s="279">
        <v>31000</v>
      </c>
      <c r="G112" s="279">
        <v>1226.32</v>
      </c>
      <c r="H112" s="280">
        <f t="shared" si="1"/>
        <v>3.9558709677419355</v>
      </c>
    </row>
    <row r="113" spans="1:8" ht="24.75" customHeight="1">
      <c r="A113" s="286"/>
      <c r="B113" s="283" t="s">
        <v>224</v>
      </c>
      <c r="C113" s="283" t="s">
        <v>247</v>
      </c>
      <c r="D113" s="283" t="s">
        <v>461</v>
      </c>
      <c r="E113" s="278" t="s">
        <v>462</v>
      </c>
      <c r="F113" s="279">
        <v>74000</v>
      </c>
      <c r="G113" s="279">
        <v>69900</v>
      </c>
      <c r="H113" s="280">
        <f t="shared" si="1"/>
        <v>94.45945945945945</v>
      </c>
    </row>
    <row r="114" spans="1:8" ht="12.75">
      <c r="A114" s="268" t="s">
        <v>463</v>
      </c>
      <c r="B114" s="270" t="s">
        <v>249</v>
      </c>
      <c r="C114" s="270"/>
      <c r="D114" s="270"/>
      <c r="E114" s="285" t="s">
        <v>250</v>
      </c>
      <c r="F114" s="271">
        <f>SUM(F115)</f>
        <v>28160</v>
      </c>
      <c r="G114" s="271">
        <f>SUM(G115)</f>
        <v>28160</v>
      </c>
      <c r="H114" s="272">
        <f t="shared" si="1"/>
        <v>100</v>
      </c>
    </row>
    <row r="115" spans="1:8" ht="12.75">
      <c r="A115" s="286"/>
      <c r="B115" s="273" t="s">
        <v>249</v>
      </c>
      <c r="C115" s="273" t="s">
        <v>251</v>
      </c>
      <c r="D115" s="270"/>
      <c r="E115" s="274" t="s">
        <v>252</v>
      </c>
      <c r="F115" s="275">
        <f>SUM(F116)</f>
        <v>28160</v>
      </c>
      <c r="G115" s="275">
        <f>SUM(G116)</f>
        <v>28160</v>
      </c>
      <c r="H115" s="276">
        <f t="shared" si="1"/>
        <v>100</v>
      </c>
    </row>
    <row r="116" spans="1:8" ht="38.25">
      <c r="A116" s="286"/>
      <c r="B116" s="283" t="s">
        <v>249</v>
      </c>
      <c r="C116" s="283" t="s">
        <v>251</v>
      </c>
      <c r="D116" s="283" t="s">
        <v>461</v>
      </c>
      <c r="E116" s="278" t="s">
        <v>462</v>
      </c>
      <c r="F116" s="279">
        <v>28160</v>
      </c>
      <c r="G116" s="279">
        <v>28160</v>
      </c>
      <c r="H116" s="280">
        <f t="shared" si="1"/>
        <v>100</v>
      </c>
    </row>
    <row r="117" spans="1:8" ht="25.5">
      <c r="A117" s="268" t="s">
        <v>466</v>
      </c>
      <c r="B117" s="270" t="s">
        <v>254</v>
      </c>
      <c r="C117" s="270"/>
      <c r="D117" s="270"/>
      <c r="E117" s="285" t="s">
        <v>467</v>
      </c>
      <c r="F117" s="271">
        <f>SUM(F118)</f>
        <v>93100</v>
      </c>
      <c r="G117" s="271">
        <f>SUM(G118)</f>
        <v>48677.09</v>
      </c>
      <c r="H117" s="272">
        <f t="shared" si="1"/>
        <v>52.28473684210526</v>
      </c>
    </row>
    <row r="118" spans="1:8" ht="12.75">
      <c r="A118" s="286"/>
      <c r="B118" s="273" t="s">
        <v>254</v>
      </c>
      <c r="C118" s="273" t="s">
        <v>256</v>
      </c>
      <c r="D118" s="270"/>
      <c r="E118" s="274" t="s">
        <v>257</v>
      </c>
      <c r="F118" s="275">
        <f>SUM(F119,F120)</f>
        <v>93100</v>
      </c>
      <c r="G118" s="275">
        <f>SUM(G119,G120)</f>
        <v>48677.09</v>
      </c>
      <c r="H118" s="276">
        <f t="shared" si="1"/>
        <v>52.28473684210526</v>
      </c>
    </row>
    <row r="119" spans="1:8" ht="12.75">
      <c r="A119" s="286"/>
      <c r="B119" s="283" t="s">
        <v>254</v>
      </c>
      <c r="C119" s="283" t="s">
        <v>256</v>
      </c>
      <c r="D119" s="283" t="s">
        <v>381</v>
      </c>
      <c r="E119" s="278" t="s">
        <v>382</v>
      </c>
      <c r="F119" s="279">
        <v>93000</v>
      </c>
      <c r="G119" s="279">
        <v>48676.56</v>
      </c>
      <c r="H119" s="280">
        <f t="shared" si="1"/>
        <v>52.340387096774194</v>
      </c>
    </row>
    <row r="120" spans="1:8" ht="12.75">
      <c r="A120" s="286"/>
      <c r="B120" s="283" t="s">
        <v>254</v>
      </c>
      <c r="C120" s="283" t="s">
        <v>256</v>
      </c>
      <c r="D120" s="283" t="s">
        <v>383</v>
      </c>
      <c r="E120" s="278" t="s">
        <v>384</v>
      </c>
      <c r="F120" s="279">
        <v>100</v>
      </c>
      <c r="G120" s="279">
        <v>0.53</v>
      </c>
      <c r="H120" s="280">
        <f t="shared" si="1"/>
        <v>0.53</v>
      </c>
    </row>
    <row r="121" spans="1:8" ht="12.75">
      <c r="A121" s="268" t="s">
        <v>468</v>
      </c>
      <c r="B121" s="270" t="s">
        <v>274</v>
      </c>
      <c r="C121" s="270"/>
      <c r="D121" s="270"/>
      <c r="E121" s="285" t="s">
        <v>275</v>
      </c>
      <c r="F121" s="271">
        <f>SUM(F122)</f>
        <v>37020</v>
      </c>
      <c r="G121" s="271">
        <f>SUM(G122)</f>
        <v>11247.04</v>
      </c>
      <c r="H121" s="272">
        <f t="shared" si="1"/>
        <v>30.380983252296055</v>
      </c>
    </row>
    <row r="122" spans="1:8" ht="12.75">
      <c r="A122" s="286"/>
      <c r="B122" s="273" t="s">
        <v>274</v>
      </c>
      <c r="C122" s="273" t="s">
        <v>276</v>
      </c>
      <c r="D122" s="270"/>
      <c r="E122" s="274" t="s">
        <v>469</v>
      </c>
      <c r="F122" s="275">
        <f>SUM(F123,F124,F125)</f>
        <v>37020</v>
      </c>
      <c r="G122" s="275">
        <f>SUM(G123,G124,G125)</f>
        <v>11247.04</v>
      </c>
      <c r="H122" s="276">
        <f t="shared" si="1"/>
        <v>30.380983252296055</v>
      </c>
    </row>
    <row r="123" spans="1:8" ht="12.75">
      <c r="A123" s="286"/>
      <c r="B123" s="283" t="s">
        <v>274</v>
      </c>
      <c r="C123" s="283" t="s">
        <v>276</v>
      </c>
      <c r="D123" s="283" t="s">
        <v>381</v>
      </c>
      <c r="E123" s="278" t="s">
        <v>382</v>
      </c>
      <c r="F123" s="279">
        <v>20000</v>
      </c>
      <c r="G123" s="279">
        <v>8865.04</v>
      </c>
      <c r="H123" s="280">
        <f t="shared" si="1"/>
        <v>44.3252</v>
      </c>
    </row>
    <row r="124" spans="1:8" ht="11.25" customHeight="1">
      <c r="A124" s="286"/>
      <c r="B124" s="283" t="s">
        <v>274</v>
      </c>
      <c r="C124" s="283" t="s">
        <v>276</v>
      </c>
      <c r="D124" s="283" t="s">
        <v>470</v>
      </c>
      <c r="E124" s="278" t="s">
        <v>471</v>
      </c>
      <c r="F124" s="279">
        <v>2000</v>
      </c>
      <c r="G124" s="279">
        <v>1200</v>
      </c>
      <c r="H124" s="280">
        <f t="shared" si="1"/>
        <v>60</v>
      </c>
    </row>
    <row r="125" spans="1:8" ht="12.75">
      <c r="A125" s="286"/>
      <c r="B125" s="283" t="s">
        <v>274</v>
      </c>
      <c r="C125" s="283" t="s">
        <v>276</v>
      </c>
      <c r="D125" s="283" t="s">
        <v>394</v>
      </c>
      <c r="E125" s="278" t="s">
        <v>395</v>
      </c>
      <c r="F125" s="279">
        <v>15020</v>
      </c>
      <c r="G125" s="279">
        <v>1182</v>
      </c>
      <c r="H125" s="280">
        <f t="shared" si="1"/>
        <v>7.869507323568575</v>
      </c>
    </row>
    <row r="126" spans="1:8" ht="12.75">
      <c r="A126" s="289"/>
      <c r="B126" s="289"/>
      <c r="C126" s="289"/>
      <c r="D126" s="289"/>
      <c r="E126" s="285" t="s">
        <v>472</v>
      </c>
      <c r="F126" s="271">
        <f>SUM(F12,F18,F21,F25,F28,F36,F46,F51,F54,F85,F90,F98,F114,F117,F121)</f>
        <v>22493725</v>
      </c>
      <c r="G126" s="271">
        <f>SUM(G12,G18,G21,G25,G28,G36,G46,G51,G54,G85,G90,G98,G114,G117,G121)</f>
        <v>12081208.52</v>
      </c>
      <c r="H126" s="272">
        <f t="shared" si="1"/>
        <v>53.70923899887635</v>
      </c>
    </row>
    <row r="145" ht="12.75">
      <c r="G145" s="290"/>
    </row>
  </sheetData>
  <mergeCells count="9">
    <mergeCell ref="H10:H11"/>
    <mergeCell ref="C7:G7"/>
    <mergeCell ref="A10:A11"/>
    <mergeCell ref="B10:B11"/>
    <mergeCell ref="C10:C11"/>
    <mergeCell ref="D10:D11"/>
    <mergeCell ref="E10:E11"/>
    <mergeCell ref="F10:F11"/>
    <mergeCell ref="G10:G11"/>
  </mergeCells>
  <printOptions/>
  <pageMargins left="0.75" right="0.75" top="1" bottom="1" header="0.5" footer="0.5"/>
  <pageSetup fitToHeight="4" fitToWidth="1" horizontalDpi="600" verticalDpi="600" orientation="portrait" paperSize="9" scale="79" r:id="rId1"/>
  <headerFooter alignWithMargins="0">
    <oddHeader>&amp;RZałącznik Nr 1
do Zarządzeenia Nr 48/2007
Wójta Gminy Jedlnia Letnisko
z dnia 30.08.2007r.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8"/>
  <sheetViews>
    <sheetView workbookViewId="0" topLeftCell="E1">
      <selection activeCell="I10" sqref="I10"/>
    </sheetView>
  </sheetViews>
  <sheetFormatPr defaultColWidth="9.00390625" defaultRowHeight="12.75"/>
  <cols>
    <col min="1" max="1" width="6.625" style="1" customWidth="1"/>
    <col min="2" max="2" width="9.25390625" style="1" customWidth="1"/>
    <col min="3" max="3" width="5.75390625" style="1" customWidth="1"/>
    <col min="4" max="4" width="31.875" style="1" customWidth="1"/>
    <col min="5" max="6" width="13.125" style="1" customWidth="1"/>
    <col min="7" max="7" width="8.00390625" style="1" customWidth="1"/>
    <col min="8" max="8" width="12.875" style="1" customWidth="1"/>
    <col min="9" max="9" width="13.25390625" style="1" customWidth="1"/>
    <col min="10" max="10" width="11.625" style="1" customWidth="1"/>
    <col min="11" max="11" width="12.25390625" style="1" customWidth="1"/>
    <col min="12" max="12" width="11.625" style="1" customWidth="1"/>
    <col min="13" max="13" width="12.75390625" style="1" customWidth="1"/>
    <col min="14" max="14" width="10.75390625" style="1" customWidth="1"/>
    <col min="15" max="15" width="11.75390625" style="1" customWidth="1"/>
    <col min="16" max="16" width="10.75390625" style="1" customWidth="1"/>
    <col min="17" max="17" width="11.625" style="1" customWidth="1"/>
    <col min="18" max="18" width="11.75390625" style="1" customWidth="1"/>
    <col min="19" max="19" width="11.875" style="0" customWidth="1"/>
  </cols>
  <sheetData>
    <row r="1" spans="1:18" ht="42" customHeight="1">
      <c r="A1" s="182" t="s">
        <v>68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</row>
    <row r="2" spans="1:11" ht="18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8" ht="12.75">
      <c r="A3" s="67"/>
      <c r="B3" s="67"/>
      <c r="C3" s="67"/>
      <c r="D3" s="67"/>
      <c r="E3" s="67"/>
      <c r="F3" s="67"/>
      <c r="G3" s="67"/>
      <c r="H3" s="67"/>
      <c r="I3" s="67"/>
      <c r="L3" s="68"/>
      <c r="M3" s="68"/>
      <c r="N3" s="68"/>
      <c r="O3" s="68"/>
      <c r="P3" s="68"/>
      <c r="Q3" s="68"/>
      <c r="R3" s="70" t="s">
        <v>69</v>
      </c>
    </row>
    <row r="4" spans="1:19" s="71" customFormat="1" ht="18.75" customHeight="1">
      <c r="A4" s="180" t="s">
        <v>1</v>
      </c>
      <c r="B4" s="180" t="s">
        <v>2</v>
      </c>
      <c r="C4" s="180" t="s">
        <v>70</v>
      </c>
      <c r="D4" s="180" t="s">
        <v>71</v>
      </c>
      <c r="E4" s="186" t="s">
        <v>72</v>
      </c>
      <c r="F4" s="195"/>
      <c r="G4" s="180" t="s">
        <v>73</v>
      </c>
      <c r="H4" s="193" t="s">
        <v>51</v>
      </c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8"/>
    </row>
    <row r="5" spans="1:19" s="71" customFormat="1" ht="20.25" customHeight="1">
      <c r="A5" s="180"/>
      <c r="B5" s="180"/>
      <c r="C5" s="180"/>
      <c r="D5" s="180"/>
      <c r="E5" s="196"/>
      <c r="F5" s="192"/>
      <c r="G5" s="180"/>
      <c r="H5" s="186" t="s">
        <v>11</v>
      </c>
      <c r="I5" s="199"/>
      <c r="J5" s="180" t="s">
        <v>44</v>
      </c>
      <c r="K5" s="180"/>
      <c r="L5" s="180"/>
      <c r="M5" s="180"/>
      <c r="N5" s="180"/>
      <c r="O5" s="180"/>
      <c r="P5" s="180"/>
      <c r="Q5" s="180"/>
      <c r="R5" s="186" t="s">
        <v>13</v>
      </c>
      <c r="S5" s="187"/>
    </row>
    <row r="6" spans="1:19" s="71" customFormat="1" ht="30" customHeight="1">
      <c r="A6" s="180"/>
      <c r="B6" s="180"/>
      <c r="C6" s="180"/>
      <c r="D6" s="180"/>
      <c r="E6" s="190" t="s">
        <v>35</v>
      </c>
      <c r="F6" s="187" t="s">
        <v>36</v>
      </c>
      <c r="G6" s="180"/>
      <c r="H6" s="196"/>
      <c r="I6" s="192"/>
      <c r="J6" s="193" t="s">
        <v>74</v>
      </c>
      <c r="K6" s="194"/>
      <c r="L6" s="193" t="s">
        <v>75</v>
      </c>
      <c r="M6" s="194"/>
      <c r="N6" s="193" t="s">
        <v>76</v>
      </c>
      <c r="O6" s="194"/>
      <c r="P6" s="193" t="s">
        <v>77</v>
      </c>
      <c r="Q6" s="194"/>
      <c r="R6" s="188"/>
      <c r="S6" s="189"/>
    </row>
    <row r="7" spans="1:19" s="71" customFormat="1" ht="36" customHeight="1">
      <c r="A7" s="180"/>
      <c r="B7" s="180"/>
      <c r="C7" s="180"/>
      <c r="D7" s="180"/>
      <c r="E7" s="191"/>
      <c r="F7" s="192"/>
      <c r="G7" s="180"/>
      <c r="H7" s="69" t="s">
        <v>35</v>
      </c>
      <c r="I7" s="69" t="s">
        <v>36</v>
      </c>
      <c r="J7" s="69" t="s">
        <v>35</v>
      </c>
      <c r="K7" s="69" t="s">
        <v>36</v>
      </c>
      <c r="L7" s="69" t="s">
        <v>35</v>
      </c>
      <c r="M7" s="69" t="s">
        <v>36</v>
      </c>
      <c r="N7" s="69" t="s">
        <v>35</v>
      </c>
      <c r="O7" s="69" t="s">
        <v>36</v>
      </c>
      <c r="P7" s="69" t="s">
        <v>35</v>
      </c>
      <c r="Q7" s="69" t="s">
        <v>36</v>
      </c>
      <c r="R7" s="69" t="s">
        <v>35</v>
      </c>
      <c r="S7" s="69" t="s">
        <v>36</v>
      </c>
    </row>
    <row r="8" spans="1:19" s="74" customFormat="1" ht="9.75" customHeight="1">
      <c r="A8" s="72">
        <v>1</v>
      </c>
      <c r="B8" s="72">
        <v>2</v>
      </c>
      <c r="C8" s="72">
        <v>3</v>
      </c>
      <c r="D8" s="72">
        <v>4</v>
      </c>
      <c r="E8" s="73">
        <v>5</v>
      </c>
      <c r="F8" s="73">
        <v>6</v>
      </c>
      <c r="G8" s="73">
        <v>7</v>
      </c>
      <c r="H8" s="73">
        <v>8</v>
      </c>
      <c r="I8" s="73">
        <v>9</v>
      </c>
      <c r="J8" s="73">
        <v>10</v>
      </c>
      <c r="K8" s="73">
        <v>11</v>
      </c>
      <c r="L8" s="73">
        <v>12</v>
      </c>
      <c r="M8" s="73">
        <v>13</v>
      </c>
      <c r="N8" s="73">
        <v>14</v>
      </c>
      <c r="O8" s="73">
        <v>15</v>
      </c>
      <c r="P8" s="73">
        <v>16</v>
      </c>
      <c r="Q8" s="73">
        <v>17</v>
      </c>
      <c r="R8" s="73">
        <v>18</v>
      </c>
      <c r="S8" s="73">
        <v>19</v>
      </c>
    </row>
    <row r="9" spans="1:19" s="71" customFormat="1" ht="12.75">
      <c r="A9" s="75" t="s">
        <v>78</v>
      </c>
      <c r="B9" s="75"/>
      <c r="C9" s="75"/>
      <c r="D9" s="76" t="s">
        <v>79</v>
      </c>
      <c r="E9" s="77">
        <f>SUM(E10,E12,E14)</f>
        <v>546378</v>
      </c>
      <c r="F9" s="78">
        <f>SUM(F10,F12,F14)</f>
        <v>216109.46</v>
      </c>
      <c r="G9" s="77">
        <f>100*F9/E9</f>
        <v>39.553104261152534</v>
      </c>
      <c r="H9" s="77">
        <f aca="true" t="shared" si="0" ref="H9:S9">SUM(H10,H12,H14)</f>
        <v>18878</v>
      </c>
      <c r="I9" s="78">
        <f t="shared" si="0"/>
        <v>16212.970000000001</v>
      </c>
      <c r="J9" s="79">
        <f t="shared" si="0"/>
        <v>0</v>
      </c>
      <c r="K9" s="78">
        <f t="shared" si="0"/>
        <v>0</v>
      </c>
      <c r="L9" s="79">
        <f t="shared" si="0"/>
        <v>0</v>
      </c>
      <c r="M9" s="78">
        <f t="shared" si="0"/>
        <v>0</v>
      </c>
      <c r="N9" s="79">
        <f t="shared" si="0"/>
        <v>0</v>
      </c>
      <c r="O9" s="78">
        <f t="shared" si="0"/>
        <v>0</v>
      </c>
      <c r="P9" s="79">
        <f t="shared" si="0"/>
        <v>0</v>
      </c>
      <c r="Q9" s="78">
        <f t="shared" si="0"/>
        <v>0</v>
      </c>
      <c r="R9" s="77">
        <f t="shared" si="0"/>
        <v>527500</v>
      </c>
      <c r="S9" s="78">
        <f t="shared" si="0"/>
        <v>199896.49</v>
      </c>
    </row>
    <row r="10" spans="1:19" s="71" customFormat="1" ht="38.25">
      <c r="A10" s="80" t="s">
        <v>78</v>
      </c>
      <c r="B10" s="80" t="s">
        <v>80</v>
      </c>
      <c r="C10" s="80"/>
      <c r="D10" s="81" t="s">
        <v>81</v>
      </c>
      <c r="E10" s="82">
        <f>SUM(E11)</f>
        <v>527500</v>
      </c>
      <c r="F10" s="83">
        <f>SUM(F11)</f>
        <v>199896.49</v>
      </c>
      <c r="G10" s="82">
        <f aca="true" t="shared" si="1" ref="G10:G73">100*F10/E10</f>
        <v>37.895069194312796</v>
      </c>
      <c r="H10" s="82">
        <f aca="true" t="shared" si="2" ref="H10:S10">SUM(H11)</f>
        <v>0</v>
      </c>
      <c r="I10" s="83">
        <f t="shared" si="2"/>
        <v>0</v>
      </c>
      <c r="J10" s="82">
        <f t="shared" si="2"/>
        <v>0</v>
      </c>
      <c r="K10" s="83">
        <f t="shared" si="2"/>
        <v>0</v>
      </c>
      <c r="L10" s="82">
        <f t="shared" si="2"/>
        <v>0</v>
      </c>
      <c r="M10" s="83">
        <f t="shared" si="2"/>
        <v>0</v>
      </c>
      <c r="N10" s="82">
        <f t="shared" si="2"/>
        <v>0</v>
      </c>
      <c r="O10" s="83"/>
      <c r="P10" s="82">
        <f t="shared" si="2"/>
        <v>0</v>
      </c>
      <c r="Q10" s="83">
        <f t="shared" si="2"/>
        <v>0</v>
      </c>
      <c r="R10" s="82">
        <f t="shared" si="2"/>
        <v>527500</v>
      </c>
      <c r="S10" s="83">
        <f t="shared" si="2"/>
        <v>199896.49</v>
      </c>
    </row>
    <row r="11" spans="1:19" s="71" customFormat="1" ht="25.5">
      <c r="A11" s="84" t="s">
        <v>78</v>
      </c>
      <c r="B11" s="84" t="s">
        <v>80</v>
      </c>
      <c r="C11" s="85">
        <v>6050</v>
      </c>
      <c r="D11" s="86" t="s">
        <v>82</v>
      </c>
      <c r="E11" s="87">
        <v>527500</v>
      </c>
      <c r="F11" s="88">
        <v>199896.49</v>
      </c>
      <c r="G11" s="87">
        <f t="shared" si="1"/>
        <v>37.895069194312796</v>
      </c>
      <c r="H11" s="87">
        <f>E11-R11</f>
        <v>0</v>
      </c>
      <c r="I11" s="89">
        <f>F11-S11</f>
        <v>0</v>
      </c>
      <c r="J11" s="87">
        <f>IF($C11=4010,E11,0)+IF($C11=4040,E11,0)+IF($C11=4170,E11,0)</f>
        <v>0</v>
      </c>
      <c r="K11" s="89">
        <f>IF($C11=4010,F11,0)+IF($C11=4040,F11,0)+IF($C11=4170,F11,0)</f>
        <v>0</v>
      </c>
      <c r="L11" s="87">
        <f>IF($C11=4110,E11,0)+IF($C11=4120,E11,0)+IF($C11=4440,E11,0)+IF($C11=4140,E11,0)</f>
        <v>0</v>
      </c>
      <c r="M11" s="89">
        <f>IF($C11=4110,F11,0)+IF($C11=4120,F11,0)+IF($C11=4440,F11,0)+IF($C11=4140,F11,0)</f>
        <v>0</v>
      </c>
      <c r="N11" s="87"/>
      <c r="O11" s="89"/>
      <c r="P11" s="87"/>
      <c r="Q11" s="89"/>
      <c r="R11" s="87">
        <f>IF($C11=6050,E11,0)+IF($C11=6060,E11,0)+IF($C11=6300,E11,0)</f>
        <v>527500</v>
      </c>
      <c r="S11" s="89">
        <f>IF($C11=6050,F11,0)+IF($C11=6060,F11,0)+IF($C11=6300,F11,0)</f>
        <v>199896.49</v>
      </c>
    </row>
    <row r="12" spans="1:19" s="71" customFormat="1" ht="12.75">
      <c r="A12" s="90" t="s">
        <v>78</v>
      </c>
      <c r="B12" s="90" t="s">
        <v>83</v>
      </c>
      <c r="C12" s="90"/>
      <c r="D12" s="91" t="s">
        <v>84</v>
      </c>
      <c r="E12" s="92">
        <f>SUM(E13)</f>
        <v>5706</v>
      </c>
      <c r="F12" s="93">
        <f>SUM(F13)</f>
        <v>3041.04</v>
      </c>
      <c r="G12" s="92">
        <f t="shared" si="1"/>
        <v>53.29547844374343</v>
      </c>
      <c r="H12" s="92">
        <f aca="true" t="shared" si="3" ref="H12:S12">SUM(H13)</f>
        <v>5706</v>
      </c>
      <c r="I12" s="93">
        <f t="shared" si="3"/>
        <v>3041.04</v>
      </c>
      <c r="J12" s="92">
        <f t="shared" si="3"/>
        <v>0</v>
      </c>
      <c r="K12" s="93">
        <f t="shared" si="3"/>
        <v>0</v>
      </c>
      <c r="L12" s="92">
        <f t="shared" si="3"/>
        <v>0</v>
      </c>
      <c r="M12" s="93">
        <f t="shared" si="3"/>
        <v>0</v>
      </c>
      <c r="N12" s="92">
        <f t="shared" si="3"/>
        <v>0</v>
      </c>
      <c r="O12" s="93"/>
      <c r="P12" s="92">
        <f t="shared" si="3"/>
        <v>0</v>
      </c>
      <c r="Q12" s="93">
        <f t="shared" si="3"/>
        <v>0</v>
      </c>
      <c r="R12" s="92">
        <f t="shared" si="3"/>
        <v>0</v>
      </c>
      <c r="S12" s="93">
        <f t="shared" si="3"/>
        <v>0</v>
      </c>
    </row>
    <row r="13" spans="1:19" s="71" customFormat="1" ht="38.25">
      <c r="A13" s="94" t="s">
        <v>78</v>
      </c>
      <c r="B13" s="94" t="s">
        <v>83</v>
      </c>
      <c r="C13" s="95">
        <v>2850</v>
      </c>
      <c r="D13" s="96" t="s">
        <v>85</v>
      </c>
      <c r="E13" s="87">
        <v>5706</v>
      </c>
      <c r="F13" s="88">
        <v>3041.04</v>
      </c>
      <c r="G13" s="87">
        <f t="shared" si="1"/>
        <v>53.29547844374343</v>
      </c>
      <c r="H13" s="87">
        <f>E13-R13</f>
        <v>5706</v>
      </c>
      <c r="I13" s="89">
        <f>F13-S13</f>
        <v>3041.04</v>
      </c>
      <c r="J13" s="87">
        <f>IF($C13=4010,E13,0)+IF($C13=4040,E13,0)+IF($C13=4170,E13,0)</f>
        <v>0</v>
      </c>
      <c r="K13" s="89">
        <f>IF($C13=4010,F13,0)+IF($C13=4040,F13,0)+IF($C13=4170,F13,0)</f>
        <v>0</v>
      </c>
      <c r="L13" s="87">
        <f>IF($C13=4110,E13,0)+IF($C13=4120,E13,0)+IF($C13=4440,E13,0)+IF($C13=4140,E13,0)</f>
        <v>0</v>
      </c>
      <c r="M13" s="89">
        <f>IF($C13=4110,F13,0)+IF($C13=4120,F13,0)+IF($C13=4440,F13,0)+IF($C13=4140,F13,0)</f>
        <v>0</v>
      </c>
      <c r="N13" s="87"/>
      <c r="O13" s="89"/>
      <c r="P13" s="87"/>
      <c r="Q13" s="89"/>
      <c r="R13" s="87">
        <f>IF($C13=6050,E13,0)+IF($C13=6060,E13,0)+IF($C13=6300,E13,0)</f>
        <v>0</v>
      </c>
      <c r="S13" s="89">
        <f>IF($C13=6050,F13,0)+IF($C13=6060,F13,0)+IF($C13=6300,F13,0)</f>
        <v>0</v>
      </c>
    </row>
    <row r="14" spans="1:19" s="71" customFormat="1" ht="12.75">
      <c r="A14" s="90" t="s">
        <v>78</v>
      </c>
      <c r="B14" s="90" t="s">
        <v>86</v>
      </c>
      <c r="C14" s="90"/>
      <c r="D14" s="91" t="s">
        <v>87</v>
      </c>
      <c r="E14" s="92">
        <f>SUM(E15:E16)</f>
        <v>13172</v>
      </c>
      <c r="F14" s="93">
        <f>SUM(F15:F16)</f>
        <v>13171.93</v>
      </c>
      <c r="G14" s="92">
        <f t="shared" si="1"/>
        <v>99.99946856969329</v>
      </c>
      <c r="H14" s="92">
        <f aca="true" t="shared" si="4" ref="H14:S14">SUM(H15:H16)</f>
        <v>13172</v>
      </c>
      <c r="I14" s="93">
        <f t="shared" si="4"/>
        <v>13171.93</v>
      </c>
      <c r="J14" s="92">
        <f t="shared" si="4"/>
        <v>0</v>
      </c>
      <c r="K14" s="93">
        <f t="shared" si="4"/>
        <v>0</v>
      </c>
      <c r="L14" s="92">
        <f t="shared" si="4"/>
        <v>0</v>
      </c>
      <c r="M14" s="93">
        <f t="shared" si="4"/>
        <v>0</v>
      </c>
      <c r="N14" s="92">
        <f t="shared" si="4"/>
        <v>0</v>
      </c>
      <c r="O14" s="93">
        <f t="shared" si="4"/>
        <v>0</v>
      </c>
      <c r="P14" s="92">
        <f t="shared" si="4"/>
        <v>0</v>
      </c>
      <c r="Q14" s="93">
        <f t="shared" si="4"/>
        <v>0</v>
      </c>
      <c r="R14" s="92">
        <f t="shared" si="4"/>
        <v>0</v>
      </c>
      <c r="S14" s="93">
        <f t="shared" si="4"/>
        <v>0</v>
      </c>
    </row>
    <row r="15" spans="1:19" s="71" customFormat="1" ht="12.75">
      <c r="A15" s="94" t="s">
        <v>78</v>
      </c>
      <c r="B15" s="97" t="s">
        <v>86</v>
      </c>
      <c r="C15" s="98">
        <v>4300</v>
      </c>
      <c r="D15" s="86" t="s">
        <v>88</v>
      </c>
      <c r="E15" s="87">
        <v>258</v>
      </c>
      <c r="F15" s="88">
        <v>258.27</v>
      </c>
      <c r="G15" s="87">
        <f t="shared" si="1"/>
        <v>100.1046511627907</v>
      </c>
      <c r="H15" s="87">
        <f>E15-R15</f>
        <v>258</v>
      </c>
      <c r="I15" s="89">
        <f>F15-S15</f>
        <v>258.27</v>
      </c>
      <c r="J15" s="87"/>
      <c r="K15" s="89"/>
      <c r="L15" s="87"/>
      <c r="M15" s="89"/>
      <c r="N15" s="87"/>
      <c r="O15" s="89"/>
      <c r="P15" s="87"/>
      <c r="Q15" s="89"/>
      <c r="R15" s="87">
        <f>IF($C15=6050,E15,0)+IF($C15=6060,E15,0)+IF($C15=6300,E15,0)</f>
        <v>0</v>
      </c>
      <c r="S15" s="89">
        <f aca="true" t="shared" si="5" ref="S15:S78">IF($C15=6050,F15,0)+IF($C15=6060,F15,0)+IF($C15=6300,F15,0)</f>
        <v>0</v>
      </c>
    </row>
    <row r="16" spans="1:19" s="71" customFormat="1" ht="12.75">
      <c r="A16" s="94" t="s">
        <v>78</v>
      </c>
      <c r="B16" s="97" t="s">
        <v>86</v>
      </c>
      <c r="C16" s="98">
        <v>4430</v>
      </c>
      <c r="D16" s="86" t="s">
        <v>89</v>
      </c>
      <c r="E16" s="99">
        <v>12914</v>
      </c>
      <c r="F16" s="100">
        <v>12913.66</v>
      </c>
      <c r="G16" s="99">
        <f t="shared" si="1"/>
        <v>99.99736719838934</v>
      </c>
      <c r="H16" s="99">
        <f>E16-R16</f>
        <v>12914</v>
      </c>
      <c r="I16" s="101">
        <f>F16-S16</f>
        <v>12913.66</v>
      </c>
      <c r="J16" s="99"/>
      <c r="K16" s="101"/>
      <c r="L16" s="99"/>
      <c r="M16" s="101"/>
      <c r="N16" s="99"/>
      <c r="O16" s="101"/>
      <c r="P16" s="99"/>
      <c r="Q16" s="101"/>
      <c r="R16" s="99">
        <f>IF($C16=6050,E16,0)+IF($C16=6060,E16,0)+IF($C16=6300,E16,0)</f>
        <v>0</v>
      </c>
      <c r="S16" s="101">
        <f t="shared" si="5"/>
        <v>0</v>
      </c>
    </row>
    <row r="17" spans="1:19" s="71" customFormat="1" ht="38.25">
      <c r="A17" s="75" t="s">
        <v>90</v>
      </c>
      <c r="B17" s="75"/>
      <c r="C17" s="75"/>
      <c r="D17" s="76" t="s">
        <v>91</v>
      </c>
      <c r="E17" s="77">
        <f>SUM(E18)</f>
        <v>271947</v>
      </c>
      <c r="F17" s="78">
        <f>SUM(F18)</f>
        <v>70048.28</v>
      </c>
      <c r="G17" s="77">
        <f t="shared" si="1"/>
        <v>25.75806315201124</v>
      </c>
      <c r="H17" s="77">
        <f>SUM(H18)</f>
        <v>211947</v>
      </c>
      <c r="I17" s="78">
        <f aca="true" t="shared" si="6" ref="I17:S17">SUM(I18)</f>
        <v>70048.28</v>
      </c>
      <c r="J17" s="77">
        <f t="shared" si="6"/>
        <v>1000</v>
      </c>
      <c r="K17" s="78">
        <f t="shared" si="6"/>
        <v>140</v>
      </c>
      <c r="L17" s="77">
        <f t="shared" si="6"/>
        <v>397</v>
      </c>
      <c r="M17" s="78">
        <f t="shared" si="6"/>
        <v>22.76</v>
      </c>
      <c r="N17" s="77">
        <f t="shared" si="6"/>
        <v>0</v>
      </c>
      <c r="O17" s="78">
        <f t="shared" si="6"/>
        <v>0</v>
      </c>
      <c r="P17" s="77">
        <f t="shared" si="6"/>
        <v>0</v>
      </c>
      <c r="Q17" s="78">
        <f t="shared" si="6"/>
        <v>0</v>
      </c>
      <c r="R17" s="77">
        <f t="shared" si="6"/>
        <v>60000</v>
      </c>
      <c r="S17" s="78">
        <f t="shared" si="6"/>
        <v>0</v>
      </c>
    </row>
    <row r="18" spans="1:19" s="71" customFormat="1" ht="12.75">
      <c r="A18" s="80" t="s">
        <v>90</v>
      </c>
      <c r="B18" s="80">
        <v>40002</v>
      </c>
      <c r="C18" s="80"/>
      <c r="D18" s="81" t="s">
        <v>92</v>
      </c>
      <c r="E18" s="82">
        <f>SUM(E19:E32)</f>
        <v>271947</v>
      </c>
      <c r="F18" s="83">
        <f>SUM(F19:F32)</f>
        <v>70048.28</v>
      </c>
      <c r="G18" s="82">
        <f t="shared" si="1"/>
        <v>25.75806315201124</v>
      </c>
      <c r="H18" s="82">
        <f aca="true" t="shared" si="7" ref="H18:S18">SUM(H19:H32)</f>
        <v>211947</v>
      </c>
      <c r="I18" s="83">
        <f>SUM(I19:I32)</f>
        <v>70048.28</v>
      </c>
      <c r="J18" s="82">
        <f t="shared" si="7"/>
        <v>1000</v>
      </c>
      <c r="K18" s="83">
        <f>SUM(K19:K32)</f>
        <v>140</v>
      </c>
      <c r="L18" s="82">
        <f t="shared" si="7"/>
        <v>397</v>
      </c>
      <c r="M18" s="83">
        <f>SUM(M19:M32)</f>
        <v>22.76</v>
      </c>
      <c r="N18" s="82">
        <f t="shared" si="7"/>
        <v>0</v>
      </c>
      <c r="O18" s="83"/>
      <c r="P18" s="82">
        <f t="shared" si="7"/>
        <v>0</v>
      </c>
      <c r="Q18" s="83">
        <f t="shared" si="7"/>
        <v>0</v>
      </c>
      <c r="R18" s="82">
        <f t="shared" si="7"/>
        <v>60000</v>
      </c>
      <c r="S18" s="83">
        <f t="shared" si="7"/>
        <v>0</v>
      </c>
    </row>
    <row r="19" spans="1:19" s="71" customFormat="1" ht="12.75" hidden="1">
      <c r="A19" s="84" t="s">
        <v>90</v>
      </c>
      <c r="B19" s="84">
        <v>40002</v>
      </c>
      <c r="C19" s="85">
        <v>4040</v>
      </c>
      <c r="D19" s="86" t="s">
        <v>93</v>
      </c>
      <c r="E19" s="87"/>
      <c r="F19" s="88"/>
      <c r="G19" s="87"/>
      <c r="H19" s="87"/>
      <c r="I19" s="89"/>
      <c r="J19" s="87">
        <f aca="true" t="shared" si="8" ref="J19:K32">IF($C19=4010,E19,0)+IF($C19=4040,E19,0)+IF($C19=4170,E19,0)</f>
        <v>0</v>
      </c>
      <c r="K19" s="89">
        <f t="shared" si="8"/>
        <v>0</v>
      </c>
      <c r="L19" s="87">
        <f aca="true" t="shared" si="9" ref="L19:M32">IF($C19=4110,E19,0)+IF($C19=4120,E19,0)+IF($C19=4440,E19,0)+IF($C19=4140,E19,0)</f>
        <v>0</v>
      </c>
      <c r="M19" s="89">
        <f t="shared" si="9"/>
        <v>0</v>
      </c>
      <c r="N19" s="87"/>
      <c r="O19" s="89"/>
      <c r="P19" s="87"/>
      <c r="Q19" s="89"/>
      <c r="R19" s="87">
        <f aca="true" t="shared" si="10" ref="R19:R32">IF($C19=6050,E19,0)+IF($C19=6060,E19,0)+IF($C19=6300,E19,0)</f>
        <v>0</v>
      </c>
      <c r="S19" s="89">
        <f t="shared" si="5"/>
        <v>0</v>
      </c>
    </row>
    <row r="20" spans="1:19" s="71" customFormat="1" ht="12.75">
      <c r="A20" s="84" t="s">
        <v>90</v>
      </c>
      <c r="B20" s="84">
        <v>40002</v>
      </c>
      <c r="C20" s="85">
        <v>4110</v>
      </c>
      <c r="D20" s="86" t="s">
        <v>94</v>
      </c>
      <c r="E20" s="87">
        <v>348</v>
      </c>
      <c r="F20" s="88">
        <v>22.76</v>
      </c>
      <c r="G20" s="87">
        <f t="shared" si="1"/>
        <v>6.540229885057471</v>
      </c>
      <c r="H20" s="87">
        <f>E20-R20</f>
        <v>348</v>
      </c>
      <c r="I20" s="89">
        <f>F20-S20</f>
        <v>22.76</v>
      </c>
      <c r="J20" s="87">
        <f t="shared" si="8"/>
        <v>0</v>
      </c>
      <c r="K20" s="89">
        <f t="shared" si="8"/>
        <v>0</v>
      </c>
      <c r="L20" s="87">
        <f t="shared" si="9"/>
        <v>348</v>
      </c>
      <c r="M20" s="89">
        <f t="shared" si="9"/>
        <v>22.76</v>
      </c>
      <c r="N20" s="87"/>
      <c r="O20" s="89"/>
      <c r="P20" s="87"/>
      <c r="Q20" s="89"/>
      <c r="R20" s="87">
        <f t="shared" si="10"/>
        <v>0</v>
      </c>
      <c r="S20" s="89">
        <f t="shared" si="5"/>
        <v>0</v>
      </c>
    </row>
    <row r="21" spans="1:19" s="71" customFormat="1" ht="12.75">
      <c r="A21" s="84" t="s">
        <v>90</v>
      </c>
      <c r="B21" s="84">
        <v>40002</v>
      </c>
      <c r="C21" s="85">
        <v>4120</v>
      </c>
      <c r="D21" s="86" t="s">
        <v>95</v>
      </c>
      <c r="E21" s="87">
        <v>49</v>
      </c>
      <c r="F21" s="88">
        <v>0</v>
      </c>
      <c r="G21" s="87">
        <f t="shared" si="1"/>
        <v>0</v>
      </c>
      <c r="H21" s="87">
        <f>E21-R21</f>
        <v>49</v>
      </c>
      <c r="I21" s="89">
        <f>F21-S21</f>
        <v>0</v>
      </c>
      <c r="J21" s="87">
        <f t="shared" si="8"/>
        <v>0</v>
      </c>
      <c r="K21" s="89">
        <f t="shared" si="8"/>
        <v>0</v>
      </c>
      <c r="L21" s="87">
        <f t="shared" si="9"/>
        <v>49</v>
      </c>
      <c r="M21" s="89">
        <f t="shared" si="9"/>
        <v>0</v>
      </c>
      <c r="N21" s="87"/>
      <c r="O21" s="89"/>
      <c r="P21" s="87"/>
      <c r="Q21" s="89"/>
      <c r="R21" s="87">
        <f t="shared" si="10"/>
        <v>0</v>
      </c>
      <c r="S21" s="89">
        <f t="shared" si="5"/>
        <v>0</v>
      </c>
    </row>
    <row r="22" spans="1:19" s="71" customFormat="1" ht="38.25" hidden="1">
      <c r="A22" s="84" t="s">
        <v>90</v>
      </c>
      <c r="B22" s="84">
        <v>40002</v>
      </c>
      <c r="C22" s="85">
        <v>4140</v>
      </c>
      <c r="D22" s="86" t="s">
        <v>96</v>
      </c>
      <c r="E22" s="87"/>
      <c r="F22" s="88"/>
      <c r="G22" s="87"/>
      <c r="H22" s="87"/>
      <c r="I22" s="89"/>
      <c r="J22" s="87">
        <f t="shared" si="8"/>
        <v>0</v>
      </c>
      <c r="K22" s="89">
        <f t="shared" si="8"/>
        <v>0</v>
      </c>
      <c r="L22" s="87">
        <f t="shared" si="9"/>
        <v>0</v>
      </c>
      <c r="M22" s="89">
        <f t="shared" si="9"/>
        <v>0</v>
      </c>
      <c r="N22" s="87"/>
      <c r="O22" s="89"/>
      <c r="P22" s="87"/>
      <c r="Q22" s="89"/>
      <c r="R22" s="87">
        <f t="shared" si="10"/>
        <v>0</v>
      </c>
      <c r="S22" s="89">
        <f t="shared" si="5"/>
        <v>0</v>
      </c>
    </row>
    <row r="23" spans="1:19" s="71" customFormat="1" ht="12.75">
      <c r="A23" s="84" t="s">
        <v>90</v>
      </c>
      <c r="B23" s="84">
        <v>40002</v>
      </c>
      <c r="C23" s="85">
        <v>4170</v>
      </c>
      <c r="D23" s="86" t="s">
        <v>97</v>
      </c>
      <c r="E23" s="87">
        <v>1000</v>
      </c>
      <c r="F23" s="88">
        <v>140</v>
      </c>
      <c r="G23" s="87">
        <f t="shared" si="1"/>
        <v>14</v>
      </c>
      <c r="H23" s="87">
        <f aca="true" t="shared" si="11" ref="H23:I37">E23-R23</f>
        <v>1000</v>
      </c>
      <c r="I23" s="89">
        <f t="shared" si="11"/>
        <v>140</v>
      </c>
      <c r="J23" s="87">
        <f t="shared" si="8"/>
        <v>1000</v>
      </c>
      <c r="K23" s="89">
        <f t="shared" si="8"/>
        <v>140</v>
      </c>
      <c r="L23" s="87">
        <f t="shared" si="9"/>
        <v>0</v>
      </c>
      <c r="M23" s="89">
        <f t="shared" si="9"/>
        <v>0</v>
      </c>
      <c r="N23" s="87"/>
      <c r="O23" s="89"/>
      <c r="P23" s="87"/>
      <c r="Q23" s="89"/>
      <c r="R23" s="87">
        <f t="shared" si="10"/>
        <v>0</v>
      </c>
      <c r="S23" s="89">
        <f t="shared" si="5"/>
        <v>0</v>
      </c>
    </row>
    <row r="24" spans="1:19" s="71" customFormat="1" ht="12.75">
      <c r="A24" s="84" t="s">
        <v>90</v>
      </c>
      <c r="B24" s="84">
        <v>40002</v>
      </c>
      <c r="C24" s="85">
        <v>4210</v>
      </c>
      <c r="D24" s="86" t="s">
        <v>98</v>
      </c>
      <c r="E24" s="87">
        <v>15000</v>
      </c>
      <c r="F24" s="88">
        <v>1815.09</v>
      </c>
      <c r="G24" s="87">
        <f t="shared" si="1"/>
        <v>12.1006</v>
      </c>
      <c r="H24" s="87">
        <f t="shared" si="11"/>
        <v>15000</v>
      </c>
      <c r="I24" s="89">
        <f t="shared" si="11"/>
        <v>1815.09</v>
      </c>
      <c r="J24" s="87">
        <f t="shared" si="8"/>
        <v>0</v>
      </c>
      <c r="K24" s="89">
        <f t="shared" si="8"/>
        <v>0</v>
      </c>
      <c r="L24" s="87">
        <f t="shared" si="9"/>
        <v>0</v>
      </c>
      <c r="M24" s="89">
        <f t="shared" si="9"/>
        <v>0</v>
      </c>
      <c r="N24" s="87"/>
      <c r="O24" s="89"/>
      <c r="P24" s="87"/>
      <c r="Q24" s="89"/>
      <c r="R24" s="87">
        <f t="shared" si="10"/>
        <v>0</v>
      </c>
      <c r="S24" s="89">
        <f t="shared" si="5"/>
        <v>0</v>
      </c>
    </row>
    <row r="25" spans="1:19" s="71" customFormat="1" ht="12.75">
      <c r="A25" s="84" t="s">
        <v>90</v>
      </c>
      <c r="B25" s="84">
        <v>40002</v>
      </c>
      <c r="C25" s="85">
        <v>4260</v>
      </c>
      <c r="D25" s="86" t="s">
        <v>99</v>
      </c>
      <c r="E25" s="87">
        <v>118000</v>
      </c>
      <c r="F25" s="88">
        <v>43575.43</v>
      </c>
      <c r="G25" s="87">
        <f t="shared" si="1"/>
        <v>36.92833050847457</v>
      </c>
      <c r="H25" s="87">
        <f t="shared" si="11"/>
        <v>118000</v>
      </c>
      <c r="I25" s="89">
        <f t="shared" si="11"/>
        <v>43575.43</v>
      </c>
      <c r="J25" s="87">
        <f t="shared" si="8"/>
        <v>0</v>
      </c>
      <c r="K25" s="89">
        <f t="shared" si="8"/>
        <v>0</v>
      </c>
      <c r="L25" s="87">
        <f t="shared" si="9"/>
        <v>0</v>
      </c>
      <c r="M25" s="89">
        <f t="shared" si="9"/>
        <v>0</v>
      </c>
      <c r="N25" s="87"/>
      <c r="O25" s="89"/>
      <c r="P25" s="87"/>
      <c r="Q25" s="89"/>
      <c r="R25" s="87">
        <f t="shared" si="10"/>
        <v>0</v>
      </c>
      <c r="S25" s="89">
        <f t="shared" si="5"/>
        <v>0</v>
      </c>
    </row>
    <row r="26" spans="1:19" s="71" customFormat="1" ht="12.75">
      <c r="A26" s="84" t="s">
        <v>90</v>
      </c>
      <c r="B26" s="84">
        <v>40002</v>
      </c>
      <c r="C26" s="85">
        <v>4270</v>
      </c>
      <c r="D26" s="86" t="s">
        <v>100</v>
      </c>
      <c r="E26" s="87">
        <v>12000</v>
      </c>
      <c r="F26" s="88">
        <v>0</v>
      </c>
      <c r="G26" s="87">
        <f t="shared" si="1"/>
        <v>0</v>
      </c>
      <c r="H26" s="87">
        <f t="shared" si="11"/>
        <v>12000</v>
      </c>
      <c r="I26" s="89">
        <f t="shared" si="11"/>
        <v>0</v>
      </c>
      <c r="J26" s="87">
        <f t="shared" si="8"/>
        <v>0</v>
      </c>
      <c r="K26" s="89">
        <f t="shared" si="8"/>
        <v>0</v>
      </c>
      <c r="L26" s="87">
        <f t="shared" si="9"/>
        <v>0</v>
      </c>
      <c r="M26" s="89">
        <f t="shared" si="9"/>
        <v>0</v>
      </c>
      <c r="N26" s="87"/>
      <c r="O26" s="89"/>
      <c r="P26" s="87"/>
      <c r="Q26" s="89"/>
      <c r="R26" s="87">
        <f t="shared" si="10"/>
        <v>0</v>
      </c>
      <c r="S26" s="89">
        <f t="shared" si="5"/>
        <v>0</v>
      </c>
    </row>
    <row r="27" spans="1:19" s="71" customFormat="1" ht="12.75">
      <c r="A27" s="84" t="s">
        <v>90</v>
      </c>
      <c r="B27" s="84">
        <v>40002</v>
      </c>
      <c r="C27" s="85">
        <v>4300</v>
      </c>
      <c r="D27" s="86" t="s">
        <v>88</v>
      </c>
      <c r="E27" s="87">
        <v>44300</v>
      </c>
      <c r="F27" s="88">
        <v>16394.65</v>
      </c>
      <c r="G27" s="87">
        <f t="shared" si="1"/>
        <v>37.00823927765238</v>
      </c>
      <c r="H27" s="87">
        <f t="shared" si="11"/>
        <v>44300</v>
      </c>
      <c r="I27" s="89">
        <f t="shared" si="11"/>
        <v>16394.65</v>
      </c>
      <c r="J27" s="87">
        <f t="shared" si="8"/>
        <v>0</v>
      </c>
      <c r="K27" s="89">
        <f t="shared" si="8"/>
        <v>0</v>
      </c>
      <c r="L27" s="87">
        <f t="shared" si="9"/>
        <v>0</v>
      </c>
      <c r="M27" s="89">
        <f t="shared" si="9"/>
        <v>0</v>
      </c>
      <c r="N27" s="87"/>
      <c r="O27" s="89"/>
      <c r="P27" s="87"/>
      <c r="Q27" s="89"/>
      <c r="R27" s="87">
        <f t="shared" si="10"/>
        <v>0</v>
      </c>
      <c r="S27" s="89">
        <f t="shared" si="5"/>
        <v>0</v>
      </c>
    </row>
    <row r="28" spans="1:19" s="71" customFormat="1" ht="38.25">
      <c r="A28" s="84" t="s">
        <v>90</v>
      </c>
      <c r="B28" s="84">
        <v>40002</v>
      </c>
      <c r="C28" s="85">
        <v>4370</v>
      </c>
      <c r="D28" s="86" t="s">
        <v>101</v>
      </c>
      <c r="E28" s="87">
        <v>250</v>
      </c>
      <c r="F28" s="88">
        <v>194.77</v>
      </c>
      <c r="G28" s="87">
        <f t="shared" si="1"/>
        <v>77.908</v>
      </c>
      <c r="H28" s="87">
        <f t="shared" si="11"/>
        <v>250</v>
      </c>
      <c r="I28" s="89">
        <f t="shared" si="11"/>
        <v>194.77</v>
      </c>
      <c r="J28" s="87">
        <f t="shared" si="8"/>
        <v>0</v>
      </c>
      <c r="K28" s="89">
        <f t="shared" si="8"/>
        <v>0</v>
      </c>
      <c r="L28" s="87">
        <f t="shared" si="9"/>
        <v>0</v>
      </c>
      <c r="M28" s="89">
        <f t="shared" si="9"/>
        <v>0</v>
      </c>
      <c r="N28" s="87"/>
      <c r="O28" s="89"/>
      <c r="P28" s="87"/>
      <c r="Q28" s="89"/>
      <c r="R28" s="87">
        <f t="shared" si="10"/>
        <v>0</v>
      </c>
      <c r="S28" s="89">
        <f t="shared" si="5"/>
        <v>0</v>
      </c>
    </row>
    <row r="29" spans="1:19" s="71" customFormat="1" ht="25.5">
      <c r="A29" s="84" t="s">
        <v>90</v>
      </c>
      <c r="B29" s="84">
        <v>40002</v>
      </c>
      <c r="C29" s="85">
        <v>4430</v>
      </c>
      <c r="D29" s="86" t="s">
        <v>102</v>
      </c>
      <c r="E29" s="87">
        <v>18000</v>
      </c>
      <c r="F29" s="88">
        <v>7193.43</v>
      </c>
      <c r="G29" s="87">
        <f t="shared" si="1"/>
        <v>39.9635</v>
      </c>
      <c r="H29" s="87">
        <f t="shared" si="11"/>
        <v>18000</v>
      </c>
      <c r="I29" s="89">
        <f t="shared" si="11"/>
        <v>7193.43</v>
      </c>
      <c r="J29" s="87">
        <f t="shared" si="8"/>
        <v>0</v>
      </c>
      <c r="K29" s="89">
        <f t="shared" si="8"/>
        <v>0</v>
      </c>
      <c r="L29" s="87">
        <f t="shared" si="9"/>
        <v>0</v>
      </c>
      <c r="M29" s="89">
        <f t="shared" si="9"/>
        <v>0</v>
      </c>
      <c r="N29" s="87"/>
      <c r="O29" s="89"/>
      <c r="P29" s="87"/>
      <c r="Q29" s="89"/>
      <c r="R29" s="87">
        <f t="shared" si="10"/>
        <v>0</v>
      </c>
      <c r="S29" s="89">
        <f t="shared" si="5"/>
        <v>0</v>
      </c>
    </row>
    <row r="30" spans="1:19" s="71" customFormat="1" ht="25.5" hidden="1">
      <c r="A30" s="84" t="s">
        <v>90</v>
      </c>
      <c r="B30" s="84">
        <v>40002</v>
      </c>
      <c r="C30" s="85">
        <v>4520</v>
      </c>
      <c r="D30" s="86" t="s">
        <v>103</v>
      </c>
      <c r="E30" s="87"/>
      <c r="F30" s="88"/>
      <c r="G30" s="87"/>
      <c r="H30" s="87"/>
      <c r="I30" s="89"/>
      <c r="J30" s="87">
        <f t="shared" si="8"/>
        <v>0</v>
      </c>
      <c r="K30" s="89">
        <f t="shared" si="8"/>
        <v>0</v>
      </c>
      <c r="L30" s="87">
        <f t="shared" si="9"/>
        <v>0</v>
      </c>
      <c r="M30" s="89">
        <f t="shared" si="9"/>
        <v>0</v>
      </c>
      <c r="N30" s="87"/>
      <c r="O30" s="89"/>
      <c r="P30" s="87"/>
      <c r="Q30" s="89"/>
      <c r="R30" s="87">
        <f t="shared" si="10"/>
        <v>0</v>
      </c>
      <c r="S30" s="89">
        <f t="shared" si="5"/>
        <v>0</v>
      </c>
    </row>
    <row r="31" spans="1:19" s="71" customFormat="1" ht="12.75">
      <c r="A31" s="84" t="s">
        <v>90</v>
      </c>
      <c r="B31" s="84">
        <v>40002</v>
      </c>
      <c r="C31" s="85">
        <v>4530</v>
      </c>
      <c r="D31" s="86" t="s">
        <v>104</v>
      </c>
      <c r="E31" s="87">
        <v>3000</v>
      </c>
      <c r="F31" s="88">
        <v>712.15</v>
      </c>
      <c r="G31" s="87">
        <f t="shared" si="1"/>
        <v>23.738333333333333</v>
      </c>
      <c r="H31" s="87">
        <f t="shared" si="11"/>
        <v>3000</v>
      </c>
      <c r="I31" s="89">
        <f t="shared" si="11"/>
        <v>712.15</v>
      </c>
      <c r="J31" s="87">
        <f t="shared" si="8"/>
        <v>0</v>
      </c>
      <c r="K31" s="89">
        <f t="shared" si="8"/>
        <v>0</v>
      </c>
      <c r="L31" s="87">
        <f t="shared" si="9"/>
        <v>0</v>
      </c>
      <c r="M31" s="89">
        <f t="shared" si="9"/>
        <v>0</v>
      </c>
      <c r="N31" s="87"/>
      <c r="O31" s="89"/>
      <c r="P31" s="87"/>
      <c r="Q31" s="89"/>
      <c r="R31" s="87">
        <f t="shared" si="10"/>
        <v>0</v>
      </c>
      <c r="S31" s="89">
        <f t="shared" si="5"/>
        <v>0</v>
      </c>
    </row>
    <row r="32" spans="1:19" s="71" customFormat="1" ht="25.5">
      <c r="A32" s="94" t="s">
        <v>90</v>
      </c>
      <c r="B32" s="94">
        <v>40002</v>
      </c>
      <c r="C32" s="95">
        <v>6050</v>
      </c>
      <c r="D32" s="96" t="s">
        <v>105</v>
      </c>
      <c r="E32" s="99">
        <v>60000</v>
      </c>
      <c r="F32" s="100">
        <v>0</v>
      </c>
      <c r="G32" s="99">
        <f t="shared" si="1"/>
        <v>0</v>
      </c>
      <c r="H32" s="99">
        <f t="shared" si="11"/>
        <v>0</v>
      </c>
      <c r="I32" s="101">
        <f t="shared" si="11"/>
        <v>0</v>
      </c>
      <c r="J32" s="99">
        <f t="shared" si="8"/>
        <v>0</v>
      </c>
      <c r="K32" s="101">
        <f t="shared" si="8"/>
        <v>0</v>
      </c>
      <c r="L32" s="99">
        <f t="shared" si="9"/>
        <v>0</v>
      </c>
      <c r="M32" s="101">
        <f t="shared" si="9"/>
        <v>0</v>
      </c>
      <c r="N32" s="99"/>
      <c r="O32" s="101"/>
      <c r="P32" s="99"/>
      <c r="Q32" s="101"/>
      <c r="R32" s="99">
        <f t="shared" si="10"/>
        <v>60000</v>
      </c>
      <c r="S32" s="101">
        <f t="shared" si="5"/>
        <v>0</v>
      </c>
    </row>
    <row r="33" spans="1:19" s="71" customFormat="1" ht="12.75">
      <c r="A33" s="75" t="s">
        <v>106</v>
      </c>
      <c r="B33" s="75"/>
      <c r="C33" s="102"/>
      <c r="D33" s="76" t="s">
        <v>107</v>
      </c>
      <c r="E33" s="77">
        <f>SUM(E34,E36,E38,E41)</f>
        <v>1403070</v>
      </c>
      <c r="F33" s="78">
        <f>SUM(F34,F36,F38,F41)</f>
        <v>218714.1</v>
      </c>
      <c r="G33" s="77">
        <f t="shared" si="1"/>
        <v>15.588252902563664</v>
      </c>
      <c r="H33" s="77">
        <f>SUM(H34,H36,H38,H41)</f>
        <v>125570</v>
      </c>
      <c r="I33" s="78">
        <f aca="true" t="shared" si="12" ref="I33:Q33">SUM(I36,I38,I41)</f>
        <v>57306.62</v>
      </c>
      <c r="J33" s="77">
        <f t="shared" si="12"/>
        <v>0</v>
      </c>
      <c r="K33" s="78">
        <f>SUM(K36,K38,K41)</f>
        <v>0</v>
      </c>
      <c r="L33" s="77">
        <f t="shared" si="12"/>
        <v>0</v>
      </c>
      <c r="M33" s="78">
        <f>SUM(M36,M38,M41)</f>
        <v>0</v>
      </c>
      <c r="N33" s="77">
        <f t="shared" si="12"/>
        <v>0</v>
      </c>
      <c r="O33" s="78">
        <f t="shared" si="12"/>
        <v>0</v>
      </c>
      <c r="P33" s="77">
        <f t="shared" si="12"/>
        <v>0</v>
      </c>
      <c r="Q33" s="78">
        <f t="shared" si="12"/>
        <v>0</v>
      </c>
      <c r="R33" s="77">
        <f>SUM(R34,R36,R38,R41)</f>
        <v>1277500</v>
      </c>
      <c r="S33" s="78">
        <f>SUM(S34,S36,S38,S41)</f>
        <v>161407.48</v>
      </c>
    </row>
    <row r="34" spans="1:19" s="71" customFormat="1" ht="25.5">
      <c r="A34" s="103">
        <v>600</v>
      </c>
      <c r="B34" s="103">
        <v>60004</v>
      </c>
      <c r="C34" s="104"/>
      <c r="D34" s="105" t="s">
        <v>108</v>
      </c>
      <c r="E34" s="82">
        <f>SUM(E35)</f>
        <v>40000</v>
      </c>
      <c r="F34" s="106">
        <f>SUM(F35)</f>
        <v>0</v>
      </c>
      <c r="G34" s="107">
        <f t="shared" si="1"/>
        <v>0</v>
      </c>
      <c r="H34" s="107">
        <f>SUM(H35)</f>
        <v>40000</v>
      </c>
      <c r="I34" s="106">
        <f>SUM(I35)</f>
        <v>0</v>
      </c>
      <c r="J34" s="107"/>
      <c r="K34" s="106"/>
      <c r="L34" s="107"/>
      <c r="M34" s="106"/>
      <c r="N34" s="107"/>
      <c r="O34" s="106"/>
      <c r="P34" s="107"/>
      <c r="Q34" s="106"/>
      <c r="R34" s="107">
        <f>IF($C34=6050,E34,0)+IF($C34=6060,E34,0)+IF($C34=6300,E34,0)</f>
        <v>0</v>
      </c>
      <c r="S34" s="106">
        <f t="shared" si="5"/>
        <v>0</v>
      </c>
    </row>
    <row r="35" spans="1:19" s="71" customFormat="1" ht="12.75">
      <c r="A35" s="84">
        <v>600</v>
      </c>
      <c r="B35" s="84">
        <v>60004</v>
      </c>
      <c r="C35" s="85">
        <v>4300</v>
      </c>
      <c r="D35" s="86" t="s">
        <v>88</v>
      </c>
      <c r="E35" s="87">
        <v>40000</v>
      </c>
      <c r="F35" s="88">
        <v>0</v>
      </c>
      <c r="G35" s="87">
        <f t="shared" si="1"/>
        <v>0</v>
      </c>
      <c r="H35" s="87">
        <f t="shared" si="11"/>
        <v>40000</v>
      </c>
      <c r="I35" s="89">
        <f t="shared" si="11"/>
        <v>0</v>
      </c>
      <c r="J35" s="87"/>
      <c r="K35" s="89"/>
      <c r="L35" s="87"/>
      <c r="M35" s="89"/>
      <c r="N35" s="87"/>
      <c r="O35" s="89"/>
      <c r="P35" s="87"/>
      <c r="Q35" s="89"/>
      <c r="R35" s="87">
        <f>IF($C35=6050,E35,0)+IF($C35=6060,E35,0)+IF($C35=6300,E35,0)</f>
        <v>0</v>
      </c>
      <c r="S35" s="89">
        <f t="shared" si="5"/>
        <v>0</v>
      </c>
    </row>
    <row r="36" spans="1:19" s="71" customFormat="1" ht="25.5">
      <c r="A36" s="80" t="s">
        <v>106</v>
      </c>
      <c r="B36" s="80" t="s">
        <v>109</v>
      </c>
      <c r="C36" s="108"/>
      <c r="D36" s="81" t="s">
        <v>110</v>
      </c>
      <c r="E36" s="82">
        <f>SUM(E37)</f>
        <v>208000</v>
      </c>
      <c r="F36" s="83">
        <f>SUM(F37)</f>
        <v>154943.48</v>
      </c>
      <c r="G36" s="82">
        <f t="shared" si="1"/>
        <v>74.4920576923077</v>
      </c>
      <c r="H36" s="82">
        <f aca="true" t="shared" si="13" ref="H36:S36">SUM(H37)</f>
        <v>0</v>
      </c>
      <c r="I36" s="83">
        <f t="shared" si="13"/>
        <v>0</v>
      </c>
      <c r="J36" s="82">
        <f t="shared" si="13"/>
        <v>0</v>
      </c>
      <c r="K36" s="83">
        <f t="shared" si="13"/>
        <v>0</v>
      </c>
      <c r="L36" s="82">
        <f t="shared" si="13"/>
        <v>0</v>
      </c>
      <c r="M36" s="83">
        <f t="shared" si="13"/>
        <v>0</v>
      </c>
      <c r="N36" s="82">
        <f t="shared" si="13"/>
        <v>0</v>
      </c>
      <c r="O36" s="83"/>
      <c r="P36" s="82">
        <f t="shared" si="13"/>
        <v>0</v>
      </c>
      <c r="Q36" s="83">
        <f t="shared" si="13"/>
        <v>0</v>
      </c>
      <c r="R36" s="82">
        <f t="shared" si="13"/>
        <v>208000</v>
      </c>
      <c r="S36" s="83">
        <f t="shared" si="13"/>
        <v>154943.48</v>
      </c>
    </row>
    <row r="37" spans="1:19" s="71" customFormat="1" ht="25.5">
      <c r="A37" s="84" t="s">
        <v>106</v>
      </c>
      <c r="B37" s="84" t="s">
        <v>109</v>
      </c>
      <c r="C37" s="85">
        <v>6050</v>
      </c>
      <c r="D37" s="86" t="s">
        <v>82</v>
      </c>
      <c r="E37" s="87">
        <v>208000</v>
      </c>
      <c r="F37" s="88">
        <v>154943.48</v>
      </c>
      <c r="G37" s="87">
        <f t="shared" si="1"/>
        <v>74.4920576923077</v>
      </c>
      <c r="H37" s="87">
        <f t="shared" si="11"/>
        <v>0</v>
      </c>
      <c r="I37" s="89">
        <f t="shared" si="11"/>
        <v>0</v>
      </c>
      <c r="J37" s="87">
        <f>IF($C37=4010,E37,0)+IF($C37=4040,E37,0)+IF($C37=4170,E37,0)</f>
        <v>0</v>
      </c>
      <c r="K37" s="89">
        <f>IF($C37=4010,F37,0)+IF($C37=4040,F37,0)+IF($C37=4170,F37,0)</f>
        <v>0</v>
      </c>
      <c r="L37" s="87">
        <f>IF($C37=4110,E37,0)+IF($C37=4120,E37,0)+IF($C37=4440,E37,0)+IF($C37=4140,E37,0)</f>
        <v>0</v>
      </c>
      <c r="M37" s="89">
        <f>IF($C37=4110,F37,0)+IF($C37=4120,F37,0)+IF($C37=4440,F37,0)+IF($C37=4140,F37,0)</f>
        <v>0</v>
      </c>
      <c r="N37" s="87"/>
      <c r="O37" s="89"/>
      <c r="P37" s="87"/>
      <c r="Q37" s="89"/>
      <c r="R37" s="87">
        <f>IF($C37=6050,E37,0)+IF($C37=6060,E37,0)+IF($C37=6300,E37,0)</f>
        <v>208000</v>
      </c>
      <c r="S37" s="89">
        <f t="shared" si="5"/>
        <v>154943.48</v>
      </c>
    </row>
    <row r="38" spans="1:19" s="71" customFormat="1" ht="12.75">
      <c r="A38" s="90" t="s">
        <v>106</v>
      </c>
      <c r="B38" s="90" t="s">
        <v>111</v>
      </c>
      <c r="C38" s="109"/>
      <c r="D38" s="91" t="s">
        <v>112</v>
      </c>
      <c r="E38" s="92">
        <f>SUM(E39:E40)</f>
        <v>30570</v>
      </c>
      <c r="F38" s="93">
        <f>SUM(F39:F40)</f>
        <v>568.05</v>
      </c>
      <c r="G38" s="92">
        <f t="shared" si="1"/>
        <v>1.8581943081452401</v>
      </c>
      <c r="H38" s="92">
        <f aca="true" t="shared" si="14" ref="H38:S38">SUM(H39:H40)</f>
        <v>570</v>
      </c>
      <c r="I38" s="93">
        <f t="shared" si="14"/>
        <v>568.05</v>
      </c>
      <c r="J38" s="92">
        <f t="shared" si="14"/>
        <v>0</v>
      </c>
      <c r="K38" s="93">
        <f t="shared" si="14"/>
        <v>0</v>
      </c>
      <c r="L38" s="92">
        <f t="shared" si="14"/>
        <v>0</v>
      </c>
      <c r="M38" s="93">
        <f t="shared" si="14"/>
        <v>0</v>
      </c>
      <c r="N38" s="92">
        <f t="shared" si="14"/>
        <v>0</v>
      </c>
      <c r="O38" s="93">
        <f t="shared" si="14"/>
        <v>0</v>
      </c>
      <c r="P38" s="92">
        <f t="shared" si="14"/>
        <v>0</v>
      </c>
      <c r="Q38" s="93">
        <f t="shared" si="14"/>
        <v>0</v>
      </c>
      <c r="R38" s="92">
        <f t="shared" si="14"/>
        <v>30000</v>
      </c>
      <c r="S38" s="93">
        <f t="shared" si="14"/>
        <v>0</v>
      </c>
    </row>
    <row r="39" spans="1:19" s="71" customFormat="1" ht="12.75">
      <c r="A39" s="84" t="s">
        <v>106</v>
      </c>
      <c r="B39" s="84" t="s">
        <v>111</v>
      </c>
      <c r="C39" s="85">
        <v>4430</v>
      </c>
      <c r="D39" s="86" t="s">
        <v>89</v>
      </c>
      <c r="E39" s="87">
        <v>570</v>
      </c>
      <c r="F39" s="88">
        <v>568.05</v>
      </c>
      <c r="G39" s="87">
        <f t="shared" si="1"/>
        <v>99.6578947368421</v>
      </c>
      <c r="H39" s="87">
        <f aca="true" t="shared" si="15" ref="H39:I105">E39-R39</f>
        <v>570</v>
      </c>
      <c r="I39" s="89">
        <f t="shared" si="15"/>
        <v>568.05</v>
      </c>
      <c r="J39" s="87">
        <f>IF($C39=4010,E39,0)+IF($C39=4040,E39,0)+IF($C39=4170,E39,0)</f>
        <v>0</v>
      </c>
      <c r="K39" s="89">
        <f>IF($C39=4010,F39,0)+IF($C39=4040,F39,0)+IF($C39=4170,F39,0)</f>
        <v>0</v>
      </c>
      <c r="L39" s="87">
        <f>IF($C39=4110,E39,0)+IF($C39=4120,E39,0)+IF($C39=4440,E39,0)+IF($C39=4140,E39,0)</f>
        <v>0</v>
      </c>
      <c r="M39" s="89">
        <f>IF($C39=4110,F39,0)+IF($C39=4120,F39,0)+IF($C39=4440,F39,0)+IF($C39=4140,F39,0)</f>
        <v>0</v>
      </c>
      <c r="N39" s="87"/>
      <c r="O39" s="89"/>
      <c r="P39" s="87"/>
      <c r="Q39" s="89"/>
      <c r="R39" s="87">
        <f>IF($C39=6050,E39,0)+IF($C39=6060,E39,0)+IF($C39=6300,E39,0)</f>
        <v>0</v>
      </c>
      <c r="S39" s="89">
        <f t="shared" si="5"/>
        <v>0</v>
      </c>
    </row>
    <row r="40" spans="1:19" s="71" customFormat="1" ht="76.5">
      <c r="A40" s="84">
        <v>600</v>
      </c>
      <c r="B40" s="84">
        <v>60014</v>
      </c>
      <c r="C40" s="85">
        <v>6300</v>
      </c>
      <c r="D40" s="86" t="s">
        <v>113</v>
      </c>
      <c r="E40" s="87">
        <v>30000</v>
      </c>
      <c r="F40" s="88">
        <v>0</v>
      </c>
      <c r="G40" s="87">
        <f t="shared" si="1"/>
        <v>0</v>
      </c>
      <c r="H40" s="87">
        <f t="shared" si="15"/>
        <v>0</v>
      </c>
      <c r="I40" s="89">
        <f t="shared" si="15"/>
        <v>0</v>
      </c>
      <c r="J40" s="87"/>
      <c r="K40" s="89"/>
      <c r="L40" s="87"/>
      <c r="M40" s="89"/>
      <c r="N40" s="87"/>
      <c r="O40" s="89"/>
      <c r="P40" s="87"/>
      <c r="Q40" s="89"/>
      <c r="R40" s="87">
        <f>IF($C40=6050,E40,0)+IF($C40=6060,E40,0)+IF($C40=6300,E40,0)</f>
        <v>30000</v>
      </c>
      <c r="S40" s="89">
        <f t="shared" si="5"/>
        <v>0</v>
      </c>
    </row>
    <row r="41" spans="1:19" s="71" customFormat="1" ht="12.75">
      <c r="A41" s="90" t="s">
        <v>106</v>
      </c>
      <c r="B41" s="90">
        <v>60016</v>
      </c>
      <c r="C41" s="109"/>
      <c r="D41" s="91" t="s">
        <v>114</v>
      </c>
      <c r="E41" s="92">
        <f>SUM(E42:E45)</f>
        <v>1124500</v>
      </c>
      <c r="F41" s="93">
        <f>SUM(F42:F45)</f>
        <v>63202.57</v>
      </c>
      <c r="G41" s="92">
        <f t="shared" si="1"/>
        <v>5.6205042240996</v>
      </c>
      <c r="H41" s="92">
        <f aca="true" t="shared" si="16" ref="H41:S41">SUM(H42:H45)</f>
        <v>85000</v>
      </c>
      <c r="I41" s="93">
        <f>SUM(I42:I45)</f>
        <v>56738.57</v>
      </c>
      <c r="J41" s="92">
        <f t="shared" si="16"/>
        <v>0</v>
      </c>
      <c r="K41" s="93">
        <f>SUM(K42:K45)</f>
        <v>0</v>
      </c>
      <c r="L41" s="92">
        <f t="shared" si="16"/>
        <v>0</v>
      </c>
      <c r="M41" s="93">
        <f>SUM(M42:M45)</f>
        <v>0</v>
      </c>
      <c r="N41" s="92">
        <f t="shared" si="16"/>
        <v>0</v>
      </c>
      <c r="O41" s="93"/>
      <c r="P41" s="92">
        <f t="shared" si="16"/>
        <v>0</v>
      </c>
      <c r="Q41" s="93">
        <f t="shared" si="16"/>
        <v>0</v>
      </c>
      <c r="R41" s="92">
        <f t="shared" si="16"/>
        <v>1039500</v>
      </c>
      <c r="S41" s="93">
        <f t="shared" si="16"/>
        <v>6464</v>
      </c>
    </row>
    <row r="42" spans="1:19" s="71" customFormat="1" ht="12.75">
      <c r="A42" s="84" t="s">
        <v>106</v>
      </c>
      <c r="B42" s="84">
        <v>60016</v>
      </c>
      <c r="C42" s="85">
        <v>4210</v>
      </c>
      <c r="D42" s="86" t="s">
        <v>98</v>
      </c>
      <c r="E42" s="87">
        <v>5000</v>
      </c>
      <c r="F42" s="88">
        <v>3895.15</v>
      </c>
      <c r="G42" s="87">
        <f t="shared" si="1"/>
        <v>77.903</v>
      </c>
      <c r="H42" s="87">
        <f t="shared" si="15"/>
        <v>5000</v>
      </c>
      <c r="I42" s="89">
        <f t="shared" si="15"/>
        <v>3895.15</v>
      </c>
      <c r="J42" s="87">
        <f aca="true" t="shared" si="17" ref="J42:K45">IF($C42=4010,E42,0)+IF($C42=4040,E42,0)+IF($C42=4170,E42,0)</f>
        <v>0</v>
      </c>
      <c r="K42" s="89">
        <f t="shared" si="17"/>
        <v>0</v>
      </c>
      <c r="L42" s="87">
        <f aca="true" t="shared" si="18" ref="L42:M45">IF($C42=4110,E42,0)+IF($C42=4120,E42,0)+IF($C42=4440,E42,0)+IF($C42=4140,E42,0)</f>
        <v>0</v>
      </c>
      <c r="M42" s="89">
        <f t="shared" si="18"/>
        <v>0</v>
      </c>
      <c r="N42" s="87"/>
      <c r="O42" s="89"/>
      <c r="P42" s="87"/>
      <c r="Q42" s="89"/>
      <c r="R42" s="87">
        <f>IF($C42=6050,E42,0)+IF($C42=6060,E42,0)+IF($C42=6300,E42,0)</f>
        <v>0</v>
      </c>
      <c r="S42" s="89">
        <f t="shared" si="5"/>
        <v>0</v>
      </c>
    </row>
    <row r="43" spans="1:19" s="71" customFormat="1" ht="12.75">
      <c r="A43" s="84" t="s">
        <v>106</v>
      </c>
      <c r="B43" s="84">
        <v>60016</v>
      </c>
      <c r="C43" s="85">
        <v>4270</v>
      </c>
      <c r="D43" s="86" t="s">
        <v>115</v>
      </c>
      <c r="E43" s="87">
        <v>38000</v>
      </c>
      <c r="F43" s="88">
        <v>11131.18</v>
      </c>
      <c r="G43" s="87">
        <f t="shared" si="1"/>
        <v>29.292578947368423</v>
      </c>
      <c r="H43" s="87">
        <f t="shared" si="15"/>
        <v>38000</v>
      </c>
      <c r="I43" s="89">
        <f t="shared" si="15"/>
        <v>11131.18</v>
      </c>
      <c r="J43" s="87">
        <f t="shared" si="17"/>
        <v>0</v>
      </c>
      <c r="K43" s="89">
        <f t="shared" si="17"/>
        <v>0</v>
      </c>
      <c r="L43" s="87">
        <f t="shared" si="18"/>
        <v>0</v>
      </c>
      <c r="M43" s="89">
        <f t="shared" si="18"/>
        <v>0</v>
      </c>
      <c r="N43" s="87"/>
      <c r="O43" s="89"/>
      <c r="P43" s="87"/>
      <c r="Q43" s="89"/>
      <c r="R43" s="87">
        <f>IF($C43=6050,E43,0)+IF($C43=6060,E43,0)+IF($C43=6300,E43,0)</f>
        <v>0</v>
      </c>
      <c r="S43" s="89">
        <f t="shared" si="5"/>
        <v>0</v>
      </c>
    </row>
    <row r="44" spans="1:19" s="71" customFormat="1" ht="12.75">
      <c r="A44" s="84" t="s">
        <v>106</v>
      </c>
      <c r="B44" s="84">
        <v>60016</v>
      </c>
      <c r="C44" s="85">
        <v>4300</v>
      </c>
      <c r="D44" s="86" t="s">
        <v>116</v>
      </c>
      <c r="E44" s="87">
        <v>42000</v>
      </c>
      <c r="F44" s="88">
        <v>41712.24</v>
      </c>
      <c r="G44" s="87">
        <f t="shared" si="1"/>
        <v>99.31485714285714</v>
      </c>
      <c r="H44" s="87">
        <f t="shared" si="15"/>
        <v>42000</v>
      </c>
      <c r="I44" s="89">
        <f t="shared" si="15"/>
        <v>41712.24</v>
      </c>
      <c r="J44" s="87">
        <f t="shared" si="17"/>
        <v>0</v>
      </c>
      <c r="K44" s="89">
        <f t="shared" si="17"/>
        <v>0</v>
      </c>
      <c r="L44" s="87">
        <f t="shared" si="18"/>
        <v>0</v>
      </c>
      <c r="M44" s="89">
        <f t="shared" si="18"/>
        <v>0</v>
      </c>
      <c r="N44" s="87"/>
      <c r="O44" s="89"/>
      <c r="P44" s="87"/>
      <c r="Q44" s="89"/>
      <c r="R44" s="87">
        <f>IF($C44=6050,E44,0)+IF($C44=6060,E44,0)+IF($C44=6300,E44,0)</f>
        <v>0</v>
      </c>
      <c r="S44" s="89">
        <f t="shared" si="5"/>
        <v>0</v>
      </c>
    </row>
    <row r="45" spans="1:19" s="71" customFormat="1" ht="25.5">
      <c r="A45" s="94" t="s">
        <v>106</v>
      </c>
      <c r="B45" s="94">
        <v>60016</v>
      </c>
      <c r="C45" s="95">
        <v>6050</v>
      </c>
      <c r="D45" s="96" t="s">
        <v>82</v>
      </c>
      <c r="E45" s="99">
        <v>1039500</v>
      </c>
      <c r="F45" s="100">
        <v>6464</v>
      </c>
      <c r="G45" s="99">
        <f t="shared" si="1"/>
        <v>0.6218374218374219</v>
      </c>
      <c r="H45" s="99">
        <f t="shared" si="15"/>
        <v>0</v>
      </c>
      <c r="I45" s="101">
        <f t="shared" si="15"/>
        <v>0</v>
      </c>
      <c r="J45" s="99">
        <f t="shared" si="17"/>
        <v>0</v>
      </c>
      <c r="K45" s="101">
        <f t="shared" si="17"/>
        <v>0</v>
      </c>
      <c r="L45" s="99">
        <f t="shared" si="18"/>
        <v>0</v>
      </c>
      <c r="M45" s="101">
        <f t="shared" si="18"/>
        <v>0</v>
      </c>
      <c r="N45" s="99"/>
      <c r="O45" s="101"/>
      <c r="P45" s="99"/>
      <c r="Q45" s="101"/>
      <c r="R45" s="99">
        <f>IF($C45=6050,E45,0)+IF($C45=6060,E45,0)+IF($C45=6300,E45,0)</f>
        <v>1039500</v>
      </c>
      <c r="S45" s="101">
        <f t="shared" si="5"/>
        <v>6464</v>
      </c>
    </row>
    <row r="46" spans="1:19" s="71" customFormat="1" ht="12.75">
      <c r="A46" s="75" t="s">
        <v>117</v>
      </c>
      <c r="B46" s="75"/>
      <c r="C46" s="102"/>
      <c r="D46" s="76" t="s">
        <v>118</v>
      </c>
      <c r="E46" s="77">
        <f>SUM(E47)</f>
        <v>69200</v>
      </c>
      <c r="F46" s="78">
        <f>SUM(F47)</f>
        <v>5892.63</v>
      </c>
      <c r="G46" s="77">
        <f t="shared" si="1"/>
        <v>8.515361271676301</v>
      </c>
      <c r="H46" s="77">
        <f aca="true" t="shared" si="19" ref="H46:S46">SUM(H47)</f>
        <v>69200</v>
      </c>
      <c r="I46" s="78">
        <f t="shared" si="19"/>
        <v>5892.63</v>
      </c>
      <c r="J46" s="77">
        <f t="shared" si="19"/>
        <v>2000</v>
      </c>
      <c r="K46" s="78">
        <f t="shared" si="19"/>
        <v>0</v>
      </c>
      <c r="L46" s="77">
        <f t="shared" si="19"/>
        <v>0</v>
      </c>
      <c r="M46" s="78">
        <f t="shared" si="19"/>
        <v>0</v>
      </c>
      <c r="N46" s="77">
        <f t="shared" si="19"/>
        <v>0</v>
      </c>
      <c r="O46" s="78"/>
      <c r="P46" s="77">
        <f t="shared" si="19"/>
        <v>0</v>
      </c>
      <c r="Q46" s="78">
        <f t="shared" si="19"/>
        <v>0</v>
      </c>
      <c r="R46" s="77">
        <f t="shared" si="19"/>
        <v>0</v>
      </c>
      <c r="S46" s="78">
        <f t="shared" si="19"/>
        <v>0</v>
      </c>
    </row>
    <row r="47" spans="1:19" s="71" customFormat="1" ht="25.5">
      <c r="A47" s="80" t="s">
        <v>117</v>
      </c>
      <c r="B47" s="80" t="s">
        <v>119</v>
      </c>
      <c r="C47" s="108"/>
      <c r="D47" s="81" t="s">
        <v>120</v>
      </c>
      <c r="E47" s="82">
        <f>SUM(E48:E54)</f>
        <v>69200</v>
      </c>
      <c r="F47" s="83">
        <f>SUM(F48:F54)</f>
        <v>5892.63</v>
      </c>
      <c r="G47" s="82">
        <f t="shared" si="1"/>
        <v>8.515361271676301</v>
      </c>
      <c r="H47" s="82">
        <f aca="true" t="shared" si="20" ref="H47:S47">SUM(H48:H54)</f>
        <v>69200</v>
      </c>
      <c r="I47" s="83">
        <f>SUM(I48:I54)</f>
        <v>5892.63</v>
      </c>
      <c r="J47" s="82">
        <f t="shared" si="20"/>
        <v>2000</v>
      </c>
      <c r="K47" s="83">
        <f>SUM(K48:K54)</f>
        <v>0</v>
      </c>
      <c r="L47" s="82">
        <f t="shared" si="20"/>
        <v>0</v>
      </c>
      <c r="M47" s="83">
        <f>SUM(M48:M54)</f>
        <v>0</v>
      </c>
      <c r="N47" s="82">
        <f t="shared" si="20"/>
        <v>0</v>
      </c>
      <c r="O47" s="83"/>
      <c r="P47" s="82">
        <f t="shared" si="20"/>
        <v>0</v>
      </c>
      <c r="Q47" s="83">
        <f t="shared" si="20"/>
        <v>0</v>
      </c>
      <c r="R47" s="82">
        <f t="shared" si="20"/>
        <v>0</v>
      </c>
      <c r="S47" s="83">
        <f t="shared" si="20"/>
        <v>0</v>
      </c>
    </row>
    <row r="48" spans="1:19" s="71" customFormat="1" ht="12.75">
      <c r="A48" s="84" t="s">
        <v>117</v>
      </c>
      <c r="B48" s="84" t="s">
        <v>119</v>
      </c>
      <c r="C48" s="85">
        <v>4170</v>
      </c>
      <c r="D48" s="86" t="s">
        <v>97</v>
      </c>
      <c r="E48" s="87">
        <v>2000</v>
      </c>
      <c r="F48" s="88">
        <v>0</v>
      </c>
      <c r="G48" s="87">
        <f t="shared" si="1"/>
        <v>0</v>
      </c>
      <c r="H48" s="87">
        <f t="shared" si="15"/>
        <v>2000</v>
      </c>
      <c r="I48" s="89">
        <f t="shared" si="15"/>
        <v>0</v>
      </c>
      <c r="J48" s="87">
        <f aca="true" t="shared" si="21" ref="J48:K54">IF($C48=4010,E48,0)+IF($C48=4040,E48,0)+IF($C48=4170,E48,0)</f>
        <v>2000</v>
      </c>
      <c r="K48" s="89">
        <f t="shared" si="21"/>
        <v>0</v>
      </c>
      <c r="L48" s="87">
        <f aca="true" t="shared" si="22" ref="L48:M54">IF($C48=4110,E48,0)+IF($C48=4120,E48,0)+IF($C48=4440,E48,0)+IF($C48=4140,E48,0)</f>
        <v>0</v>
      </c>
      <c r="M48" s="89">
        <f t="shared" si="22"/>
        <v>0</v>
      </c>
      <c r="N48" s="87"/>
      <c r="O48" s="89"/>
      <c r="P48" s="87"/>
      <c r="Q48" s="89"/>
      <c r="R48" s="87">
        <f aca="true" t="shared" si="23" ref="R48:R54">IF($C48=6050,E48,0)+IF($C48=6060,E48,0)+IF($C48=6300,E48,0)</f>
        <v>0</v>
      </c>
      <c r="S48" s="89">
        <f t="shared" si="5"/>
        <v>0</v>
      </c>
    </row>
    <row r="49" spans="1:19" s="71" customFormat="1" ht="12.75">
      <c r="A49" s="84" t="s">
        <v>117</v>
      </c>
      <c r="B49" s="84" t="s">
        <v>119</v>
      </c>
      <c r="C49" s="85">
        <v>4210</v>
      </c>
      <c r="D49" s="86" t="s">
        <v>121</v>
      </c>
      <c r="E49" s="87">
        <v>2500</v>
      </c>
      <c r="F49" s="88">
        <v>1363.28</v>
      </c>
      <c r="G49" s="87">
        <f t="shared" si="1"/>
        <v>54.5312</v>
      </c>
      <c r="H49" s="87">
        <f t="shared" si="15"/>
        <v>2500</v>
      </c>
      <c r="I49" s="89">
        <f t="shared" si="15"/>
        <v>1363.28</v>
      </c>
      <c r="J49" s="87">
        <f t="shared" si="21"/>
        <v>0</v>
      </c>
      <c r="K49" s="89">
        <f t="shared" si="21"/>
        <v>0</v>
      </c>
      <c r="L49" s="87">
        <f t="shared" si="22"/>
        <v>0</v>
      </c>
      <c r="M49" s="89">
        <f t="shared" si="22"/>
        <v>0</v>
      </c>
      <c r="N49" s="87"/>
      <c r="O49" s="89"/>
      <c r="P49" s="87"/>
      <c r="Q49" s="89"/>
      <c r="R49" s="87">
        <f t="shared" si="23"/>
        <v>0</v>
      </c>
      <c r="S49" s="89">
        <f t="shared" si="5"/>
        <v>0</v>
      </c>
    </row>
    <row r="50" spans="1:19" s="71" customFormat="1" ht="12.75">
      <c r="A50" s="84" t="s">
        <v>117</v>
      </c>
      <c r="B50" s="84" t="s">
        <v>119</v>
      </c>
      <c r="C50" s="85">
        <v>4260</v>
      </c>
      <c r="D50" s="86" t="s">
        <v>122</v>
      </c>
      <c r="E50" s="87">
        <v>1000</v>
      </c>
      <c r="F50" s="88">
        <v>335.08</v>
      </c>
      <c r="G50" s="87">
        <f t="shared" si="1"/>
        <v>33.508</v>
      </c>
      <c r="H50" s="87">
        <f t="shared" si="15"/>
        <v>1000</v>
      </c>
      <c r="I50" s="89">
        <f t="shared" si="15"/>
        <v>335.08</v>
      </c>
      <c r="J50" s="87">
        <f t="shared" si="21"/>
        <v>0</v>
      </c>
      <c r="K50" s="89">
        <f t="shared" si="21"/>
        <v>0</v>
      </c>
      <c r="L50" s="87">
        <f t="shared" si="22"/>
        <v>0</v>
      </c>
      <c r="M50" s="89">
        <f t="shared" si="22"/>
        <v>0</v>
      </c>
      <c r="N50" s="87"/>
      <c r="O50" s="89"/>
      <c r="P50" s="87"/>
      <c r="Q50" s="89"/>
      <c r="R50" s="87">
        <f t="shared" si="23"/>
        <v>0</v>
      </c>
      <c r="S50" s="89">
        <f t="shared" si="5"/>
        <v>0</v>
      </c>
    </row>
    <row r="51" spans="1:19" s="71" customFormat="1" ht="12.75">
      <c r="A51" s="84" t="s">
        <v>117</v>
      </c>
      <c r="B51" s="84" t="s">
        <v>119</v>
      </c>
      <c r="C51" s="85">
        <v>4270</v>
      </c>
      <c r="D51" s="86" t="s">
        <v>100</v>
      </c>
      <c r="E51" s="87">
        <v>30000</v>
      </c>
      <c r="F51" s="88">
        <v>0</v>
      </c>
      <c r="G51" s="87">
        <f t="shared" si="1"/>
        <v>0</v>
      </c>
      <c r="H51" s="87">
        <f t="shared" si="15"/>
        <v>30000</v>
      </c>
      <c r="I51" s="89">
        <f t="shared" si="15"/>
        <v>0</v>
      </c>
      <c r="J51" s="87">
        <f t="shared" si="21"/>
        <v>0</v>
      </c>
      <c r="K51" s="89">
        <f t="shared" si="21"/>
        <v>0</v>
      </c>
      <c r="L51" s="87">
        <f t="shared" si="22"/>
        <v>0</v>
      </c>
      <c r="M51" s="89">
        <f t="shared" si="22"/>
        <v>0</v>
      </c>
      <c r="N51" s="87"/>
      <c r="O51" s="89"/>
      <c r="P51" s="87"/>
      <c r="Q51" s="89"/>
      <c r="R51" s="87">
        <f t="shared" si="23"/>
        <v>0</v>
      </c>
      <c r="S51" s="89">
        <f t="shared" si="5"/>
        <v>0</v>
      </c>
    </row>
    <row r="52" spans="1:19" s="71" customFormat="1" ht="12.75">
      <c r="A52" s="84" t="s">
        <v>117</v>
      </c>
      <c r="B52" s="84" t="s">
        <v>119</v>
      </c>
      <c r="C52" s="85">
        <v>4300</v>
      </c>
      <c r="D52" s="86" t="s">
        <v>88</v>
      </c>
      <c r="E52" s="87">
        <v>26700</v>
      </c>
      <c r="F52" s="88">
        <v>4194.27</v>
      </c>
      <c r="G52" s="87">
        <f t="shared" si="1"/>
        <v>15.708876404494385</v>
      </c>
      <c r="H52" s="87">
        <f t="shared" si="15"/>
        <v>26700</v>
      </c>
      <c r="I52" s="89">
        <f t="shared" si="15"/>
        <v>4194.27</v>
      </c>
      <c r="J52" s="87">
        <f t="shared" si="21"/>
        <v>0</v>
      </c>
      <c r="K52" s="89">
        <f t="shared" si="21"/>
        <v>0</v>
      </c>
      <c r="L52" s="87">
        <f t="shared" si="22"/>
        <v>0</v>
      </c>
      <c r="M52" s="89">
        <f t="shared" si="22"/>
        <v>0</v>
      </c>
      <c r="N52" s="87"/>
      <c r="O52" s="89"/>
      <c r="P52" s="87"/>
      <c r="Q52" s="89"/>
      <c r="R52" s="87">
        <f t="shared" si="23"/>
        <v>0</v>
      </c>
      <c r="S52" s="89">
        <f t="shared" si="5"/>
        <v>0</v>
      </c>
    </row>
    <row r="53" spans="1:19" s="71" customFormat="1" ht="25.5">
      <c r="A53" s="84" t="s">
        <v>117</v>
      </c>
      <c r="B53" s="84" t="s">
        <v>119</v>
      </c>
      <c r="C53" s="85">
        <v>4390</v>
      </c>
      <c r="D53" s="86" t="s">
        <v>123</v>
      </c>
      <c r="E53" s="87">
        <v>4000</v>
      </c>
      <c r="F53" s="88">
        <v>0</v>
      </c>
      <c r="G53" s="87">
        <f t="shared" si="1"/>
        <v>0</v>
      </c>
      <c r="H53" s="87">
        <f t="shared" si="15"/>
        <v>4000</v>
      </c>
      <c r="I53" s="89">
        <f t="shared" si="15"/>
        <v>0</v>
      </c>
      <c r="J53" s="87">
        <f t="shared" si="21"/>
        <v>0</v>
      </c>
      <c r="K53" s="89">
        <f t="shared" si="21"/>
        <v>0</v>
      </c>
      <c r="L53" s="87">
        <f t="shared" si="22"/>
        <v>0</v>
      </c>
      <c r="M53" s="89">
        <f t="shared" si="22"/>
        <v>0</v>
      </c>
      <c r="N53" s="87"/>
      <c r="O53" s="89"/>
      <c r="P53" s="87"/>
      <c r="Q53" s="89"/>
      <c r="R53" s="87">
        <f t="shared" si="23"/>
        <v>0</v>
      </c>
      <c r="S53" s="89">
        <f t="shared" si="5"/>
        <v>0</v>
      </c>
    </row>
    <row r="54" spans="1:19" s="71" customFormat="1" ht="12.75">
      <c r="A54" s="94" t="s">
        <v>117</v>
      </c>
      <c r="B54" s="94" t="s">
        <v>119</v>
      </c>
      <c r="C54" s="95">
        <v>4530</v>
      </c>
      <c r="D54" s="96" t="s">
        <v>104</v>
      </c>
      <c r="E54" s="99">
        <v>3000</v>
      </c>
      <c r="F54" s="100">
        <v>0</v>
      </c>
      <c r="G54" s="99">
        <f t="shared" si="1"/>
        <v>0</v>
      </c>
      <c r="H54" s="99">
        <f t="shared" si="15"/>
        <v>3000</v>
      </c>
      <c r="I54" s="101">
        <f t="shared" si="15"/>
        <v>0</v>
      </c>
      <c r="J54" s="99">
        <f t="shared" si="21"/>
        <v>0</v>
      </c>
      <c r="K54" s="101">
        <f t="shared" si="21"/>
        <v>0</v>
      </c>
      <c r="L54" s="99">
        <f t="shared" si="22"/>
        <v>0</v>
      </c>
      <c r="M54" s="101">
        <f t="shared" si="22"/>
        <v>0</v>
      </c>
      <c r="N54" s="99"/>
      <c r="O54" s="101"/>
      <c r="P54" s="99"/>
      <c r="Q54" s="101"/>
      <c r="R54" s="99">
        <f t="shared" si="23"/>
        <v>0</v>
      </c>
      <c r="S54" s="101">
        <f t="shared" si="5"/>
        <v>0</v>
      </c>
    </row>
    <row r="55" spans="1:19" s="71" customFormat="1" ht="12.75">
      <c r="A55" s="75" t="s">
        <v>124</v>
      </c>
      <c r="B55" s="75"/>
      <c r="C55" s="102"/>
      <c r="D55" s="76" t="s">
        <v>125</v>
      </c>
      <c r="E55" s="77">
        <f>SUM(E56)</f>
        <v>85000</v>
      </c>
      <c r="F55" s="78">
        <f>SUM(F56)</f>
        <v>3477</v>
      </c>
      <c r="G55" s="77">
        <f t="shared" si="1"/>
        <v>4.090588235294118</v>
      </c>
      <c r="H55" s="77">
        <f aca="true" t="shared" si="24" ref="H55:S55">SUM(H56)</f>
        <v>85000</v>
      </c>
      <c r="I55" s="78">
        <f t="shared" si="24"/>
        <v>3477</v>
      </c>
      <c r="J55" s="77">
        <f t="shared" si="24"/>
        <v>5000</v>
      </c>
      <c r="K55" s="78">
        <f t="shared" si="24"/>
        <v>0</v>
      </c>
      <c r="L55" s="77">
        <f t="shared" si="24"/>
        <v>0</v>
      </c>
      <c r="M55" s="78">
        <f t="shared" si="24"/>
        <v>0</v>
      </c>
      <c r="N55" s="77">
        <f t="shared" si="24"/>
        <v>0</v>
      </c>
      <c r="O55" s="78"/>
      <c r="P55" s="77">
        <f t="shared" si="24"/>
        <v>0</v>
      </c>
      <c r="Q55" s="78">
        <f t="shared" si="24"/>
        <v>0</v>
      </c>
      <c r="R55" s="77">
        <f t="shared" si="24"/>
        <v>0</v>
      </c>
      <c r="S55" s="78">
        <f t="shared" si="24"/>
        <v>0</v>
      </c>
    </row>
    <row r="56" spans="1:19" s="71" customFormat="1" ht="25.5">
      <c r="A56" s="80" t="s">
        <v>124</v>
      </c>
      <c r="B56" s="80" t="s">
        <v>126</v>
      </c>
      <c r="C56" s="108"/>
      <c r="D56" s="81" t="s">
        <v>127</v>
      </c>
      <c r="E56" s="82">
        <f>SUM(E57:E58)</f>
        <v>85000</v>
      </c>
      <c r="F56" s="83">
        <f>SUM(F57:F58)</f>
        <v>3477</v>
      </c>
      <c r="G56" s="82">
        <f t="shared" si="1"/>
        <v>4.090588235294118</v>
      </c>
      <c r="H56" s="82">
        <f aca="true" t="shared" si="25" ref="H56:S56">SUM(H57:H58)</f>
        <v>85000</v>
      </c>
      <c r="I56" s="83">
        <f>SUM(I57:I58)</f>
        <v>3477</v>
      </c>
      <c r="J56" s="82">
        <f t="shared" si="25"/>
        <v>5000</v>
      </c>
      <c r="K56" s="83">
        <f>SUM(K57:K58)</f>
        <v>0</v>
      </c>
      <c r="L56" s="82">
        <f t="shared" si="25"/>
        <v>0</v>
      </c>
      <c r="M56" s="83">
        <f>SUM(M57:M58)</f>
        <v>0</v>
      </c>
      <c r="N56" s="82">
        <f t="shared" si="25"/>
        <v>0</v>
      </c>
      <c r="O56" s="83"/>
      <c r="P56" s="82">
        <f t="shared" si="25"/>
        <v>0</v>
      </c>
      <c r="Q56" s="83">
        <f t="shared" si="25"/>
        <v>0</v>
      </c>
      <c r="R56" s="82">
        <f t="shared" si="25"/>
        <v>0</v>
      </c>
      <c r="S56" s="83">
        <f t="shared" si="25"/>
        <v>0</v>
      </c>
    </row>
    <row r="57" spans="1:19" s="71" customFormat="1" ht="12.75">
      <c r="A57" s="84" t="s">
        <v>124</v>
      </c>
      <c r="B57" s="84" t="s">
        <v>126</v>
      </c>
      <c r="C57" s="85">
        <v>4170</v>
      </c>
      <c r="D57" s="86" t="s">
        <v>97</v>
      </c>
      <c r="E57" s="87">
        <v>5000</v>
      </c>
      <c r="F57" s="88">
        <v>0</v>
      </c>
      <c r="G57" s="87">
        <f t="shared" si="1"/>
        <v>0</v>
      </c>
      <c r="H57" s="87">
        <f t="shared" si="15"/>
        <v>5000</v>
      </c>
      <c r="I57" s="89">
        <f t="shared" si="15"/>
        <v>0</v>
      </c>
      <c r="J57" s="87">
        <f>IF($C57=4010,E57,0)+IF($C57=4040,E57,0)+IF($C57=4170,E57,0)</f>
        <v>5000</v>
      </c>
      <c r="K57" s="89">
        <f>IF($C57=4010,F57,0)+IF($C57=4040,F57,0)+IF($C57=4170,F57,0)</f>
        <v>0</v>
      </c>
      <c r="L57" s="87">
        <f>IF($C57=4110,E57,0)+IF($C57=4120,E57,0)+IF($C57=4440,E57,0)+IF($C57=4140,E57,0)</f>
        <v>0</v>
      </c>
      <c r="M57" s="89">
        <f>IF($C57=4110,F57,0)+IF($C57=4120,F57,0)+IF($C57=4440,F57,0)+IF($C57=4140,F57,0)</f>
        <v>0</v>
      </c>
      <c r="N57" s="87"/>
      <c r="O57" s="89"/>
      <c r="P57" s="87"/>
      <c r="Q57" s="89"/>
      <c r="R57" s="87">
        <f>IF($C57=6050,E57,0)+IF($C57=6060,E57,0)+IF($C57=6300,E57,0)</f>
        <v>0</v>
      </c>
      <c r="S57" s="89">
        <f t="shared" si="5"/>
        <v>0</v>
      </c>
    </row>
    <row r="58" spans="1:19" s="71" customFormat="1" ht="12.75">
      <c r="A58" s="94" t="s">
        <v>124</v>
      </c>
      <c r="B58" s="94" t="s">
        <v>126</v>
      </c>
      <c r="C58" s="95">
        <v>4300</v>
      </c>
      <c r="D58" s="96" t="s">
        <v>88</v>
      </c>
      <c r="E58" s="99">
        <v>80000</v>
      </c>
      <c r="F58" s="100">
        <v>3477</v>
      </c>
      <c r="G58" s="99">
        <f t="shared" si="1"/>
        <v>4.34625</v>
      </c>
      <c r="H58" s="99">
        <f t="shared" si="15"/>
        <v>80000</v>
      </c>
      <c r="I58" s="101">
        <f t="shared" si="15"/>
        <v>3477</v>
      </c>
      <c r="J58" s="99">
        <f>IF($C58=4010,E58,0)+IF($C58=4040,E58,0)+IF($C58=4170,E58,0)</f>
        <v>0</v>
      </c>
      <c r="K58" s="101">
        <f>IF($C58=4010,F58,0)+IF($C58=4040,F58,0)+IF($C58=4170,F58,0)</f>
        <v>0</v>
      </c>
      <c r="L58" s="99">
        <f>IF($C58=4110,E58,0)+IF($C58=4120,E58,0)+IF($C58=4440,E58,0)+IF($C58=4140,E58,0)</f>
        <v>0</v>
      </c>
      <c r="M58" s="101">
        <f>IF($C58=4110,F58,0)+IF($C58=4120,F58,0)+IF($C58=4440,F58,0)+IF($C58=4140,F58,0)</f>
        <v>0</v>
      </c>
      <c r="N58" s="99"/>
      <c r="O58" s="101"/>
      <c r="P58" s="99"/>
      <c r="Q58" s="101"/>
      <c r="R58" s="99">
        <f>IF($C58=6050,E58,0)+IF($C58=6060,E58,0)+IF($C58=6300,E58,0)</f>
        <v>0</v>
      </c>
      <c r="S58" s="101">
        <f t="shared" si="5"/>
        <v>0</v>
      </c>
    </row>
    <row r="59" spans="1:19" s="71" customFormat="1" ht="12.75">
      <c r="A59" s="75" t="s">
        <v>128</v>
      </c>
      <c r="B59" s="75"/>
      <c r="C59" s="102"/>
      <c r="D59" s="76" t="s">
        <v>129</v>
      </c>
      <c r="E59" s="77">
        <f>SUM(E60,E67,E75,E102,E106)</f>
        <v>2319841</v>
      </c>
      <c r="F59" s="78">
        <f>SUM(F60,F67,F75,F102,F106)</f>
        <v>1026347.0900000001</v>
      </c>
      <c r="G59" s="77">
        <f t="shared" si="1"/>
        <v>44.24213081844834</v>
      </c>
      <c r="H59" s="77">
        <f aca="true" t="shared" si="26" ref="H59:S59">SUM(H60,H67,H75,H102,H106)</f>
        <v>2228841</v>
      </c>
      <c r="I59" s="78">
        <f>SUM(I60,I67,I75,I102,I106)</f>
        <v>1020589.9099999999</v>
      </c>
      <c r="J59" s="77">
        <f t="shared" si="26"/>
        <v>1344832</v>
      </c>
      <c r="K59" s="78">
        <f>SUM(K60,K67,K75,K102,K106)</f>
        <v>631342.4</v>
      </c>
      <c r="L59" s="77">
        <f t="shared" si="26"/>
        <v>307700</v>
      </c>
      <c r="M59" s="78">
        <f>SUM(M60,M67,M75,M102,M106)</f>
        <v>140616.50999999998</v>
      </c>
      <c r="N59" s="77">
        <f t="shared" si="26"/>
        <v>0</v>
      </c>
      <c r="O59" s="78"/>
      <c r="P59" s="77">
        <f t="shared" si="26"/>
        <v>0</v>
      </c>
      <c r="Q59" s="78">
        <f t="shared" si="26"/>
        <v>0</v>
      </c>
      <c r="R59" s="77">
        <f t="shared" si="26"/>
        <v>91000</v>
      </c>
      <c r="S59" s="78">
        <f t="shared" si="26"/>
        <v>5757.18</v>
      </c>
    </row>
    <row r="60" spans="1:19" s="71" customFormat="1" ht="12.75">
      <c r="A60" s="80" t="s">
        <v>128</v>
      </c>
      <c r="B60" s="80" t="s">
        <v>130</v>
      </c>
      <c r="C60" s="108"/>
      <c r="D60" s="81" t="s">
        <v>131</v>
      </c>
      <c r="E60" s="82">
        <f>SUM(E61:E66)</f>
        <v>55540</v>
      </c>
      <c r="F60" s="83">
        <f>SUM(F61:F66)</f>
        <v>29905.65</v>
      </c>
      <c r="G60" s="82">
        <f t="shared" si="1"/>
        <v>53.845246669067336</v>
      </c>
      <c r="H60" s="82">
        <f aca="true" t="shared" si="27" ref="H60:S60">SUM(H61:H66)</f>
        <v>55540</v>
      </c>
      <c r="I60" s="83">
        <f>SUM(I61:I66)</f>
        <v>29905.65</v>
      </c>
      <c r="J60" s="82">
        <f t="shared" si="27"/>
        <v>44380</v>
      </c>
      <c r="K60" s="83">
        <f>SUM(K61:K66)</f>
        <v>23931</v>
      </c>
      <c r="L60" s="82">
        <f t="shared" si="27"/>
        <v>10400</v>
      </c>
      <c r="M60" s="83">
        <f>SUM(M61:M66)</f>
        <v>5264</v>
      </c>
      <c r="N60" s="82">
        <f t="shared" si="27"/>
        <v>0</v>
      </c>
      <c r="O60" s="83"/>
      <c r="P60" s="82">
        <f t="shared" si="27"/>
        <v>0</v>
      </c>
      <c r="Q60" s="83">
        <f t="shared" si="27"/>
        <v>0</v>
      </c>
      <c r="R60" s="82">
        <f t="shared" si="27"/>
        <v>0</v>
      </c>
      <c r="S60" s="83">
        <f t="shared" si="27"/>
        <v>0</v>
      </c>
    </row>
    <row r="61" spans="1:19" s="71" customFormat="1" ht="25.5">
      <c r="A61" s="84" t="s">
        <v>128</v>
      </c>
      <c r="B61" s="84" t="s">
        <v>130</v>
      </c>
      <c r="C61" s="85">
        <v>4010</v>
      </c>
      <c r="D61" s="86" t="s">
        <v>132</v>
      </c>
      <c r="E61" s="87">
        <v>40903</v>
      </c>
      <c r="F61" s="88">
        <v>20454</v>
      </c>
      <c r="G61" s="87">
        <f t="shared" si="1"/>
        <v>50.006112021123144</v>
      </c>
      <c r="H61" s="87">
        <f t="shared" si="15"/>
        <v>40903</v>
      </c>
      <c r="I61" s="89">
        <f t="shared" si="15"/>
        <v>20454</v>
      </c>
      <c r="J61" s="87">
        <f aca="true" t="shared" si="28" ref="J61:K66">IF($C61=4010,E61,0)+IF($C61=4040,E61,0)+IF($C61=4170,E61,0)</f>
        <v>40903</v>
      </c>
      <c r="K61" s="89">
        <f t="shared" si="28"/>
        <v>20454</v>
      </c>
      <c r="L61" s="87">
        <f aca="true" t="shared" si="29" ref="L61:M66">IF($C61=4110,E61,0)+IF($C61=4120,E61,0)+IF($C61=4440,E61,0)+IF($C61=4140,E61,0)</f>
        <v>0</v>
      </c>
      <c r="M61" s="89">
        <f t="shared" si="29"/>
        <v>0</v>
      </c>
      <c r="N61" s="87"/>
      <c r="O61" s="89"/>
      <c r="P61" s="87"/>
      <c r="Q61" s="89"/>
      <c r="R61" s="87">
        <f aca="true" t="shared" si="30" ref="R61:R66">IF($C61=6050,E61,0)+IF($C61=6060,E61,0)+IF($C61=6300,E61,0)</f>
        <v>0</v>
      </c>
      <c r="S61" s="89">
        <f t="shared" si="5"/>
        <v>0</v>
      </c>
    </row>
    <row r="62" spans="1:19" s="71" customFormat="1" ht="12.75">
      <c r="A62" s="84" t="s">
        <v>128</v>
      </c>
      <c r="B62" s="84" t="s">
        <v>130</v>
      </c>
      <c r="C62" s="85">
        <v>4040</v>
      </c>
      <c r="D62" s="86" t="s">
        <v>93</v>
      </c>
      <c r="E62" s="87">
        <v>3477</v>
      </c>
      <c r="F62" s="88">
        <v>3477</v>
      </c>
      <c r="G62" s="87">
        <f t="shared" si="1"/>
        <v>100</v>
      </c>
      <c r="H62" s="87">
        <f t="shared" si="15"/>
        <v>3477</v>
      </c>
      <c r="I62" s="89">
        <f t="shared" si="15"/>
        <v>3477</v>
      </c>
      <c r="J62" s="87">
        <f t="shared" si="28"/>
        <v>3477</v>
      </c>
      <c r="K62" s="89">
        <f t="shared" si="28"/>
        <v>3477</v>
      </c>
      <c r="L62" s="87">
        <f t="shared" si="29"/>
        <v>0</v>
      </c>
      <c r="M62" s="89">
        <f t="shared" si="29"/>
        <v>0</v>
      </c>
      <c r="N62" s="87"/>
      <c r="O62" s="89"/>
      <c r="P62" s="87"/>
      <c r="Q62" s="89"/>
      <c r="R62" s="87">
        <f t="shared" si="30"/>
        <v>0</v>
      </c>
      <c r="S62" s="89">
        <f t="shared" si="5"/>
        <v>0</v>
      </c>
    </row>
    <row r="63" spans="1:19" s="71" customFormat="1" ht="12.75">
      <c r="A63" s="84" t="s">
        <v>128</v>
      </c>
      <c r="B63" s="84" t="s">
        <v>130</v>
      </c>
      <c r="C63" s="85">
        <v>4110</v>
      </c>
      <c r="D63" s="86" t="s">
        <v>94</v>
      </c>
      <c r="E63" s="87">
        <v>7713</v>
      </c>
      <c r="F63" s="88">
        <v>3564</v>
      </c>
      <c r="G63" s="87">
        <f t="shared" si="1"/>
        <v>46.20770128354726</v>
      </c>
      <c r="H63" s="87">
        <f t="shared" si="15"/>
        <v>7713</v>
      </c>
      <c r="I63" s="89">
        <f t="shared" si="15"/>
        <v>3564</v>
      </c>
      <c r="J63" s="87">
        <f t="shared" si="28"/>
        <v>0</v>
      </c>
      <c r="K63" s="89">
        <f t="shared" si="28"/>
        <v>0</v>
      </c>
      <c r="L63" s="87">
        <f t="shared" si="29"/>
        <v>7713</v>
      </c>
      <c r="M63" s="89">
        <f t="shared" si="29"/>
        <v>3564</v>
      </c>
      <c r="N63" s="87"/>
      <c r="O63" s="89"/>
      <c r="P63" s="87"/>
      <c r="Q63" s="89"/>
      <c r="R63" s="87">
        <f t="shared" si="30"/>
        <v>0</v>
      </c>
      <c r="S63" s="89">
        <f t="shared" si="5"/>
        <v>0</v>
      </c>
    </row>
    <row r="64" spans="1:19" s="71" customFormat="1" ht="12.75">
      <c r="A64" s="84" t="s">
        <v>128</v>
      </c>
      <c r="B64" s="84" t="s">
        <v>130</v>
      </c>
      <c r="C64" s="85">
        <v>4120</v>
      </c>
      <c r="D64" s="86" t="s">
        <v>95</v>
      </c>
      <c r="E64" s="87">
        <v>1087</v>
      </c>
      <c r="F64" s="88">
        <v>500</v>
      </c>
      <c r="G64" s="87">
        <f t="shared" si="1"/>
        <v>45.998160073597056</v>
      </c>
      <c r="H64" s="87">
        <f t="shared" si="15"/>
        <v>1087</v>
      </c>
      <c r="I64" s="89">
        <f t="shared" si="15"/>
        <v>500</v>
      </c>
      <c r="J64" s="87">
        <f t="shared" si="28"/>
        <v>0</v>
      </c>
      <c r="K64" s="89">
        <f t="shared" si="28"/>
        <v>0</v>
      </c>
      <c r="L64" s="87">
        <f t="shared" si="29"/>
        <v>1087</v>
      </c>
      <c r="M64" s="89">
        <f t="shared" si="29"/>
        <v>500</v>
      </c>
      <c r="N64" s="87"/>
      <c r="O64" s="89"/>
      <c r="P64" s="87"/>
      <c r="Q64" s="89"/>
      <c r="R64" s="87">
        <f t="shared" si="30"/>
        <v>0</v>
      </c>
      <c r="S64" s="89">
        <f t="shared" si="5"/>
        <v>0</v>
      </c>
    </row>
    <row r="65" spans="1:19" s="71" customFormat="1" ht="12.75">
      <c r="A65" s="84" t="s">
        <v>128</v>
      </c>
      <c r="B65" s="84" t="s">
        <v>130</v>
      </c>
      <c r="C65" s="85">
        <v>4210</v>
      </c>
      <c r="D65" s="86" t="s">
        <v>98</v>
      </c>
      <c r="E65" s="87">
        <v>760</v>
      </c>
      <c r="F65" s="88">
        <v>710.65</v>
      </c>
      <c r="G65" s="87">
        <f t="shared" si="1"/>
        <v>93.50657894736842</v>
      </c>
      <c r="H65" s="87">
        <f t="shared" si="15"/>
        <v>760</v>
      </c>
      <c r="I65" s="89">
        <f t="shared" si="15"/>
        <v>710.65</v>
      </c>
      <c r="J65" s="87">
        <f t="shared" si="28"/>
        <v>0</v>
      </c>
      <c r="K65" s="89">
        <f t="shared" si="28"/>
        <v>0</v>
      </c>
      <c r="L65" s="87">
        <f t="shared" si="29"/>
        <v>0</v>
      </c>
      <c r="M65" s="89">
        <f t="shared" si="29"/>
        <v>0</v>
      </c>
      <c r="N65" s="87"/>
      <c r="O65" s="89"/>
      <c r="P65" s="87"/>
      <c r="Q65" s="89"/>
      <c r="R65" s="87">
        <f t="shared" si="30"/>
        <v>0</v>
      </c>
      <c r="S65" s="89">
        <f t="shared" si="5"/>
        <v>0</v>
      </c>
    </row>
    <row r="66" spans="1:19" s="71" customFormat="1" ht="25.5">
      <c r="A66" s="84" t="s">
        <v>128</v>
      </c>
      <c r="B66" s="84" t="s">
        <v>130</v>
      </c>
      <c r="C66" s="85">
        <v>4440</v>
      </c>
      <c r="D66" s="86" t="s">
        <v>133</v>
      </c>
      <c r="E66" s="87">
        <v>1600</v>
      </c>
      <c r="F66" s="88">
        <v>1200</v>
      </c>
      <c r="G66" s="87">
        <f t="shared" si="1"/>
        <v>75</v>
      </c>
      <c r="H66" s="87">
        <f t="shared" si="15"/>
        <v>1600</v>
      </c>
      <c r="I66" s="89">
        <f t="shared" si="15"/>
        <v>1200</v>
      </c>
      <c r="J66" s="87">
        <f t="shared" si="28"/>
        <v>0</v>
      </c>
      <c r="K66" s="89">
        <f t="shared" si="28"/>
        <v>0</v>
      </c>
      <c r="L66" s="87">
        <f t="shared" si="29"/>
        <v>1600</v>
      </c>
      <c r="M66" s="89">
        <f t="shared" si="29"/>
        <v>1200</v>
      </c>
      <c r="N66" s="87"/>
      <c r="O66" s="89"/>
      <c r="P66" s="87"/>
      <c r="Q66" s="89"/>
      <c r="R66" s="87">
        <f t="shared" si="30"/>
        <v>0</v>
      </c>
      <c r="S66" s="89">
        <f t="shared" si="5"/>
        <v>0</v>
      </c>
    </row>
    <row r="67" spans="1:19" s="71" customFormat="1" ht="25.5">
      <c r="A67" s="90" t="s">
        <v>128</v>
      </c>
      <c r="B67" s="90" t="s">
        <v>134</v>
      </c>
      <c r="C67" s="109"/>
      <c r="D67" s="91" t="s">
        <v>135</v>
      </c>
      <c r="E67" s="92">
        <f>SUM(E68:E74)</f>
        <v>86835</v>
      </c>
      <c r="F67" s="93">
        <f>SUM(F68:F74)</f>
        <v>36905.02999999999</v>
      </c>
      <c r="G67" s="92">
        <f t="shared" si="1"/>
        <v>42.50017849945297</v>
      </c>
      <c r="H67" s="92">
        <f aca="true" t="shared" si="31" ref="H67:S67">SUM(H68:H74)</f>
        <v>86835</v>
      </c>
      <c r="I67" s="93">
        <f>SUM(I68:I74)</f>
        <v>36905.02999999999</v>
      </c>
      <c r="J67" s="92">
        <f t="shared" si="31"/>
        <v>0</v>
      </c>
      <c r="K67" s="93">
        <f>SUM(K68:K74)</f>
        <v>0</v>
      </c>
      <c r="L67" s="92">
        <f t="shared" si="31"/>
        <v>0</v>
      </c>
      <c r="M67" s="93">
        <f>SUM(M68:M74)</f>
        <v>0</v>
      </c>
      <c r="N67" s="92">
        <f t="shared" si="31"/>
        <v>0</v>
      </c>
      <c r="O67" s="93"/>
      <c r="P67" s="92">
        <f t="shared" si="31"/>
        <v>0</v>
      </c>
      <c r="Q67" s="93">
        <f t="shared" si="31"/>
        <v>0</v>
      </c>
      <c r="R67" s="92">
        <f t="shared" si="31"/>
        <v>0</v>
      </c>
      <c r="S67" s="93">
        <f t="shared" si="31"/>
        <v>0</v>
      </c>
    </row>
    <row r="68" spans="1:19" s="71" customFormat="1" ht="25.5">
      <c r="A68" s="84" t="s">
        <v>128</v>
      </c>
      <c r="B68" s="84" t="s">
        <v>134</v>
      </c>
      <c r="C68" s="85">
        <v>3030</v>
      </c>
      <c r="D68" s="86" t="s">
        <v>136</v>
      </c>
      <c r="E68" s="87">
        <v>71400</v>
      </c>
      <c r="F68" s="88">
        <v>35120.7</v>
      </c>
      <c r="G68" s="87">
        <f t="shared" si="1"/>
        <v>49.18865546218487</v>
      </c>
      <c r="H68" s="87">
        <f t="shared" si="15"/>
        <v>71400</v>
      </c>
      <c r="I68" s="89">
        <f t="shared" si="15"/>
        <v>35120.7</v>
      </c>
      <c r="J68" s="87">
        <f aca="true" t="shared" si="32" ref="J68:K74">IF($C68=4010,E68,0)+IF($C68=4040,E68,0)+IF($C68=4170,E68,0)</f>
        <v>0</v>
      </c>
      <c r="K68" s="89">
        <f t="shared" si="32"/>
        <v>0</v>
      </c>
      <c r="L68" s="87">
        <f aca="true" t="shared" si="33" ref="L68:M74">IF($C68=4110,E68,0)+IF($C68=4120,E68,0)+IF($C68=4440,E68,0)+IF($C68=4140,E68,0)</f>
        <v>0</v>
      </c>
      <c r="M68" s="89">
        <f t="shared" si="33"/>
        <v>0</v>
      </c>
      <c r="N68" s="87"/>
      <c r="O68" s="89"/>
      <c r="P68" s="87"/>
      <c r="Q68" s="89"/>
      <c r="R68" s="87">
        <f aca="true" t="shared" si="34" ref="R68:R74">IF($C68=6050,E68,0)+IF($C68=6060,E68,0)+IF($C68=6300,E68,0)</f>
        <v>0</v>
      </c>
      <c r="S68" s="89">
        <f t="shared" si="5"/>
        <v>0</v>
      </c>
    </row>
    <row r="69" spans="1:19" s="71" customFormat="1" ht="12.75">
      <c r="A69" s="84" t="s">
        <v>128</v>
      </c>
      <c r="B69" s="84" t="s">
        <v>134</v>
      </c>
      <c r="C69" s="85">
        <v>4210</v>
      </c>
      <c r="D69" s="86" t="s">
        <v>98</v>
      </c>
      <c r="E69" s="87">
        <v>7500</v>
      </c>
      <c r="F69" s="88">
        <v>902.49</v>
      </c>
      <c r="G69" s="87">
        <f t="shared" si="1"/>
        <v>12.0332</v>
      </c>
      <c r="H69" s="87">
        <f t="shared" si="15"/>
        <v>7500</v>
      </c>
      <c r="I69" s="89">
        <f t="shared" si="15"/>
        <v>902.49</v>
      </c>
      <c r="J69" s="87">
        <f t="shared" si="32"/>
        <v>0</v>
      </c>
      <c r="K69" s="89">
        <f t="shared" si="32"/>
        <v>0</v>
      </c>
      <c r="L69" s="87">
        <f t="shared" si="33"/>
        <v>0</v>
      </c>
      <c r="M69" s="89">
        <f t="shared" si="33"/>
        <v>0</v>
      </c>
      <c r="N69" s="87"/>
      <c r="O69" s="89"/>
      <c r="P69" s="87"/>
      <c r="Q69" s="89"/>
      <c r="R69" s="87">
        <f t="shared" si="34"/>
        <v>0</v>
      </c>
      <c r="S69" s="89">
        <f t="shared" si="5"/>
        <v>0</v>
      </c>
    </row>
    <row r="70" spans="1:19" s="71" customFormat="1" ht="12.75">
      <c r="A70" s="84" t="s">
        <v>128</v>
      </c>
      <c r="B70" s="84" t="s">
        <v>134</v>
      </c>
      <c r="C70" s="85">
        <v>4300</v>
      </c>
      <c r="D70" s="86" t="s">
        <v>88</v>
      </c>
      <c r="E70" s="87">
        <v>3615</v>
      </c>
      <c r="F70" s="88">
        <v>549.28</v>
      </c>
      <c r="G70" s="87">
        <f t="shared" si="1"/>
        <v>15.194467496542185</v>
      </c>
      <c r="H70" s="87">
        <f t="shared" si="15"/>
        <v>3615</v>
      </c>
      <c r="I70" s="89">
        <f t="shared" si="15"/>
        <v>549.28</v>
      </c>
      <c r="J70" s="87">
        <f t="shared" si="32"/>
        <v>0</v>
      </c>
      <c r="K70" s="89">
        <f t="shared" si="32"/>
        <v>0</v>
      </c>
      <c r="L70" s="87">
        <f t="shared" si="33"/>
        <v>0</v>
      </c>
      <c r="M70" s="89">
        <f t="shared" si="33"/>
        <v>0</v>
      </c>
      <c r="N70" s="87"/>
      <c r="O70" s="89"/>
      <c r="P70" s="87"/>
      <c r="Q70" s="89"/>
      <c r="R70" s="87">
        <f t="shared" si="34"/>
        <v>0</v>
      </c>
      <c r="S70" s="89">
        <f t="shared" si="5"/>
        <v>0</v>
      </c>
    </row>
    <row r="71" spans="1:19" s="71" customFormat="1" ht="38.25">
      <c r="A71" s="84" t="s">
        <v>128</v>
      </c>
      <c r="B71" s="84" t="s">
        <v>134</v>
      </c>
      <c r="C71" s="85">
        <v>4360</v>
      </c>
      <c r="D71" s="86" t="s">
        <v>137</v>
      </c>
      <c r="E71" s="87">
        <v>280</v>
      </c>
      <c r="F71" s="88"/>
      <c r="G71" s="87">
        <f t="shared" si="1"/>
        <v>0</v>
      </c>
      <c r="H71" s="87">
        <f t="shared" si="15"/>
        <v>280</v>
      </c>
      <c r="I71" s="89">
        <f t="shared" si="15"/>
        <v>0</v>
      </c>
      <c r="J71" s="87">
        <f t="shared" si="32"/>
        <v>0</v>
      </c>
      <c r="K71" s="89">
        <f t="shared" si="32"/>
        <v>0</v>
      </c>
      <c r="L71" s="87">
        <f t="shared" si="33"/>
        <v>0</v>
      </c>
      <c r="M71" s="89">
        <f t="shared" si="33"/>
        <v>0</v>
      </c>
      <c r="N71" s="87"/>
      <c r="O71" s="89"/>
      <c r="P71" s="87"/>
      <c r="Q71" s="89"/>
      <c r="R71" s="87">
        <f t="shared" si="34"/>
        <v>0</v>
      </c>
      <c r="S71" s="89">
        <f t="shared" si="5"/>
        <v>0</v>
      </c>
    </row>
    <row r="72" spans="1:19" s="71" customFormat="1" ht="38.25">
      <c r="A72" s="84" t="s">
        <v>128</v>
      </c>
      <c r="B72" s="84" t="s">
        <v>134</v>
      </c>
      <c r="C72" s="85">
        <v>4370</v>
      </c>
      <c r="D72" s="86" t="s">
        <v>101</v>
      </c>
      <c r="E72" s="87">
        <v>720</v>
      </c>
      <c r="F72" s="88">
        <v>281.14</v>
      </c>
      <c r="G72" s="87">
        <f t="shared" si="1"/>
        <v>39.047222222222224</v>
      </c>
      <c r="H72" s="87">
        <f t="shared" si="15"/>
        <v>720</v>
      </c>
      <c r="I72" s="89">
        <f t="shared" si="15"/>
        <v>281.14</v>
      </c>
      <c r="J72" s="87">
        <f t="shared" si="32"/>
        <v>0</v>
      </c>
      <c r="K72" s="89">
        <f t="shared" si="32"/>
        <v>0</v>
      </c>
      <c r="L72" s="87">
        <f t="shared" si="33"/>
        <v>0</v>
      </c>
      <c r="M72" s="89">
        <f t="shared" si="33"/>
        <v>0</v>
      </c>
      <c r="N72" s="87"/>
      <c r="O72" s="89"/>
      <c r="P72" s="87"/>
      <c r="Q72" s="89"/>
      <c r="R72" s="87">
        <f t="shared" si="34"/>
        <v>0</v>
      </c>
      <c r="S72" s="89">
        <f t="shared" si="5"/>
        <v>0</v>
      </c>
    </row>
    <row r="73" spans="1:19" s="71" customFormat="1" ht="12.75">
      <c r="A73" s="84" t="s">
        <v>128</v>
      </c>
      <c r="B73" s="84" t="s">
        <v>134</v>
      </c>
      <c r="C73" s="85">
        <v>4410</v>
      </c>
      <c r="D73" s="86" t="s">
        <v>138</v>
      </c>
      <c r="E73" s="87">
        <v>1820</v>
      </c>
      <c r="F73" s="88">
        <v>51.42</v>
      </c>
      <c r="G73" s="87">
        <f t="shared" si="1"/>
        <v>2.8252747252747255</v>
      </c>
      <c r="H73" s="87">
        <f t="shared" si="15"/>
        <v>1820</v>
      </c>
      <c r="I73" s="89">
        <f t="shared" si="15"/>
        <v>51.42</v>
      </c>
      <c r="J73" s="87">
        <f t="shared" si="32"/>
        <v>0</v>
      </c>
      <c r="K73" s="89">
        <f t="shared" si="32"/>
        <v>0</v>
      </c>
      <c r="L73" s="87">
        <f t="shared" si="33"/>
        <v>0</v>
      </c>
      <c r="M73" s="89">
        <f t="shared" si="33"/>
        <v>0</v>
      </c>
      <c r="N73" s="87"/>
      <c r="O73" s="89"/>
      <c r="P73" s="87"/>
      <c r="Q73" s="89"/>
      <c r="R73" s="87">
        <f t="shared" si="34"/>
        <v>0</v>
      </c>
      <c r="S73" s="89">
        <f t="shared" si="5"/>
        <v>0</v>
      </c>
    </row>
    <row r="74" spans="1:19" s="71" customFormat="1" ht="25.5">
      <c r="A74" s="84" t="s">
        <v>128</v>
      </c>
      <c r="B74" s="84" t="s">
        <v>134</v>
      </c>
      <c r="C74" s="85">
        <v>4750</v>
      </c>
      <c r="D74" s="86" t="s">
        <v>139</v>
      </c>
      <c r="E74" s="87">
        <v>1500</v>
      </c>
      <c r="F74" s="88">
        <v>0</v>
      </c>
      <c r="G74" s="87">
        <f aca="true" t="shared" si="35" ref="G74:G137">100*F74/E74</f>
        <v>0</v>
      </c>
      <c r="H74" s="87">
        <f t="shared" si="15"/>
        <v>1500</v>
      </c>
      <c r="I74" s="89">
        <f t="shared" si="15"/>
        <v>0</v>
      </c>
      <c r="J74" s="87">
        <f t="shared" si="32"/>
        <v>0</v>
      </c>
      <c r="K74" s="89">
        <f t="shared" si="32"/>
        <v>0</v>
      </c>
      <c r="L74" s="87">
        <f t="shared" si="33"/>
        <v>0</v>
      </c>
      <c r="M74" s="89">
        <f t="shared" si="33"/>
        <v>0</v>
      </c>
      <c r="N74" s="87"/>
      <c r="O74" s="89"/>
      <c r="P74" s="87"/>
      <c r="Q74" s="89"/>
      <c r="R74" s="87">
        <f t="shared" si="34"/>
        <v>0</v>
      </c>
      <c r="S74" s="89">
        <f t="shared" si="5"/>
        <v>0</v>
      </c>
    </row>
    <row r="75" spans="1:19" s="71" customFormat="1" ht="25.5">
      <c r="A75" s="90" t="s">
        <v>128</v>
      </c>
      <c r="B75" s="90" t="s">
        <v>140</v>
      </c>
      <c r="C75" s="109"/>
      <c r="D75" s="91" t="s">
        <v>141</v>
      </c>
      <c r="E75" s="92">
        <f>SUM(E76:E101)</f>
        <v>2110600</v>
      </c>
      <c r="F75" s="93">
        <f>SUM(F76:F101)</f>
        <v>945537.43</v>
      </c>
      <c r="G75" s="92">
        <f t="shared" si="35"/>
        <v>44.79946129062826</v>
      </c>
      <c r="H75" s="92">
        <f aca="true" t="shared" si="36" ref="H75:S75">SUM(H76:H101)</f>
        <v>2019600</v>
      </c>
      <c r="I75" s="93">
        <f>SUM(I76:I101)</f>
        <v>939780.25</v>
      </c>
      <c r="J75" s="92">
        <f t="shared" si="36"/>
        <v>1254801</v>
      </c>
      <c r="K75" s="93">
        <f>SUM(K76:K101)</f>
        <v>598518.79</v>
      </c>
      <c r="L75" s="92">
        <f t="shared" si="36"/>
        <v>288785</v>
      </c>
      <c r="M75" s="93">
        <f>SUM(M76:M101)</f>
        <v>134388.55</v>
      </c>
      <c r="N75" s="92">
        <f t="shared" si="36"/>
        <v>0</v>
      </c>
      <c r="O75" s="93"/>
      <c r="P75" s="92">
        <f t="shared" si="36"/>
        <v>0</v>
      </c>
      <c r="Q75" s="93">
        <f t="shared" si="36"/>
        <v>0</v>
      </c>
      <c r="R75" s="92">
        <f t="shared" si="36"/>
        <v>91000</v>
      </c>
      <c r="S75" s="93">
        <f t="shared" si="36"/>
        <v>5757.18</v>
      </c>
    </row>
    <row r="76" spans="1:19" s="71" customFormat="1" ht="25.5">
      <c r="A76" s="84" t="s">
        <v>128</v>
      </c>
      <c r="B76" s="84" t="s">
        <v>140</v>
      </c>
      <c r="C76" s="85">
        <v>3020</v>
      </c>
      <c r="D76" s="86" t="s">
        <v>142</v>
      </c>
      <c r="E76" s="87">
        <v>5000</v>
      </c>
      <c r="F76" s="88">
        <v>1633.98</v>
      </c>
      <c r="G76" s="87">
        <f t="shared" si="35"/>
        <v>32.6796</v>
      </c>
      <c r="H76" s="87">
        <f t="shared" si="15"/>
        <v>5000</v>
      </c>
      <c r="I76" s="89">
        <f t="shared" si="15"/>
        <v>1633.98</v>
      </c>
      <c r="J76" s="87">
        <f aca="true" t="shared" si="37" ref="J76:K101">IF($C76=4010,E76,0)+IF($C76=4040,E76,0)+IF($C76=4170,E76,0)</f>
        <v>0</v>
      </c>
      <c r="K76" s="89">
        <f t="shared" si="37"/>
        <v>0</v>
      </c>
      <c r="L76" s="87">
        <f aca="true" t="shared" si="38" ref="L76:M101">IF($C76=4110,E76,0)+IF($C76=4120,E76,0)+IF($C76=4440,E76,0)+IF($C76=4140,E76,0)</f>
        <v>0</v>
      </c>
      <c r="M76" s="89">
        <f t="shared" si="38"/>
        <v>0</v>
      </c>
      <c r="N76" s="87"/>
      <c r="O76" s="89"/>
      <c r="P76" s="87"/>
      <c r="Q76" s="89"/>
      <c r="R76" s="87">
        <f>IF($C76=6050,E76,0)+IF($C76=6060,E76,0)+IF($C76=6300,E76,0)</f>
        <v>0</v>
      </c>
      <c r="S76" s="89">
        <f t="shared" si="5"/>
        <v>0</v>
      </c>
    </row>
    <row r="77" spans="1:19" s="71" customFormat="1" ht="25.5">
      <c r="A77" s="84" t="s">
        <v>128</v>
      </c>
      <c r="B77" s="84" t="s">
        <v>140</v>
      </c>
      <c r="C77" s="85">
        <v>4010</v>
      </c>
      <c r="D77" s="86" t="s">
        <v>132</v>
      </c>
      <c r="E77" s="87">
        <v>1147351</v>
      </c>
      <c r="F77" s="88">
        <v>516619.15</v>
      </c>
      <c r="G77" s="87">
        <f t="shared" si="35"/>
        <v>45.02712334760679</v>
      </c>
      <c r="H77" s="87">
        <f t="shared" si="15"/>
        <v>1147351</v>
      </c>
      <c r="I77" s="89">
        <f t="shared" si="15"/>
        <v>516619.15</v>
      </c>
      <c r="J77" s="87">
        <f t="shared" si="37"/>
        <v>1147351</v>
      </c>
      <c r="K77" s="89">
        <f t="shared" si="37"/>
        <v>516619.15</v>
      </c>
      <c r="L77" s="87">
        <f t="shared" si="38"/>
        <v>0</v>
      </c>
      <c r="M77" s="89">
        <f t="shared" si="38"/>
        <v>0</v>
      </c>
      <c r="N77" s="87"/>
      <c r="O77" s="89"/>
      <c r="P77" s="87"/>
      <c r="Q77" s="89"/>
      <c r="R77" s="87">
        <f>IF($C77=6050,E77,0)+IF($C77=6060,E77,0)+IF($C77=6300,E77,0)</f>
        <v>0</v>
      </c>
      <c r="S77" s="89">
        <f t="shared" si="5"/>
        <v>0</v>
      </c>
    </row>
    <row r="78" spans="1:19" s="71" customFormat="1" ht="12.75">
      <c r="A78" s="84" t="s">
        <v>128</v>
      </c>
      <c r="B78" s="84" t="s">
        <v>140</v>
      </c>
      <c r="C78" s="85">
        <v>4040</v>
      </c>
      <c r="D78" s="86" t="s">
        <v>93</v>
      </c>
      <c r="E78" s="87">
        <v>79410</v>
      </c>
      <c r="F78" s="88">
        <v>77237.64</v>
      </c>
      <c r="G78" s="87">
        <f t="shared" si="35"/>
        <v>97.26437476388364</v>
      </c>
      <c r="H78" s="87">
        <f t="shared" si="15"/>
        <v>79410</v>
      </c>
      <c r="I78" s="89">
        <f t="shared" si="15"/>
        <v>77237.64</v>
      </c>
      <c r="J78" s="87">
        <f t="shared" si="37"/>
        <v>79410</v>
      </c>
      <c r="K78" s="89">
        <f t="shared" si="37"/>
        <v>77237.64</v>
      </c>
      <c r="L78" s="87">
        <f t="shared" si="38"/>
        <v>0</v>
      </c>
      <c r="M78" s="89">
        <f t="shared" si="38"/>
        <v>0</v>
      </c>
      <c r="N78" s="87"/>
      <c r="O78" s="89"/>
      <c r="P78" s="87"/>
      <c r="Q78" s="89"/>
      <c r="R78" s="87">
        <f aca="true" t="shared" si="39" ref="R78:S141">IF($C78=6050,E78,0)+IF($C78=6060,E78,0)+IF($C78=6300,E78,0)</f>
        <v>0</v>
      </c>
      <c r="S78" s="89">
        <f t="shared" si="5"/>
        <v>0</v>
      </c>
    </row>
    <row r="79" spans="1:19" s="71" customFormat="1" ht="12.75">
      <c r="A79" s="84" t="s">
        <v>128</v>
      </c>
      <c r="B79" s="84" t="s">
        <v>140</v>
      </c>
      <c r="C79" s="85">
        <v>4110</v>
      </c>
      <c r="D79" s="86" t="s">
        <v>94</v>
      </c>
      <c r="E79" s="87">
        <v>218171</v>
      </c>
      <c r="F79" s="88">
        <v>91845.34</v>
      </c>
      <c r="G79" s="87">
        <f t="shared" si="35"/>
        <v>42.097868185964224</v>
      </c>
      <c r="H79" s="87">
        <f t="shared" si="15"/>
        <v>218171</v>
      </c>
      <c r="I79" s="89">
        <f t="shared" si="15"/>
        <v>91845.34</v>
      </c>
      <c r="J79" s="87">
        <f t="shared" si="37"/>
        <v>0</v>
      </c>
      <c r="K79" s="89">
        <f t="shared" si="37"/>
        <v>0</v>
      </c>
      <c r="L79" s="87">
        <f t="shared" si="38"/>
        <v>218171</v>
      </c>
      <c r="M79" s="89">
        <f t="shared" si="38"/>
        <v>91845.34</v>
      </c>
      <c r="N79" s="87"/>
      <c r="O79" s="89"/>
      <c r="P79" s="87"/>
      <c r="Q79" s="89"/>
      <c r="R79" s="87">
        <f t="shared" si="39"/>
        <v>0</v>
      </c>
      <c r="S79" s="89">
        <f t="shared" si="39"/>
        <v>0</v>
      </c>
    </row>
    <row r="80" spans="1:19" s="71" customFormat="1" ht="12.75">
      <c r="A80" s="84" t="s">
        <v>128</v>
      </c>
      <c r="B80" s="84" t="s">
        <v>140</v>
      </c>
      <c r="C80" s="85">
        <v>4120</v>
      </c>
      <c r="D80" s="86" t="s">
        <v>95</v>
      </c>
      <c r="E80" s="87">
        <v>30755</v>
      </c>
      <c r="F80" s="88">
        <v>14111.41</v>
      </c>
      <c r="G80" s="87">
        <f t="shared" si="35"/>
        <v>45.883303527881644</v>
      </c>
      <c r="H80" s="87">
        <f t="shared" si="15"/>
        <v>30755</v>
      </c>
      <c r="I80" s="89">
        <f t="shared" si="15"/>
        <v>14111.41</v>
      </c>
      <c r="J80" s="87">
        <f t="shared" si="37"/>
        <v>0</v>
      </c>
      <c r="K80" s="89">
        <f t="shared" si="37"/>
        <v>0</v>
      </c>
      <c r="L80" s="87">
        <f t="shared" si="38"/>
        <v>30755</v>
      </c>
      <c r="M80" s="89">
        <f t="shared" si="38"/>
        <v>14111.41</v>
      </c>
      <c r="N80" s="87"/>
      <c r="O80" s="89"/>
      <c r="P80" s="87"/>
      <c r="Q80" s="89"/>
      <c r="R80" s="87">
        <f t="shared" si="39"/>
        <v>0</v>
      </c>
      <c r="S80" s="89">
        <f t="shared" si="39"/>
        <v>0</v>
      </c>
    </row>
    <row r="81" spans="1:19" s="71" customFormat="1" ht="38.25">
      <c r="A81" s="84" t="s">
        <v>128</v>
      </c>
      <c r="B81" s="84" t="s">
        <v>140</v>
      </c>
      <c r="C81" s="85">
        <v>4140</v>
      </c>
      <c r="D81" s="86" t="s">
        <v>96</v>
      </c>
      <c r="E81" s="87">
        <v>11520</v>
      </c>
      <c r="F81" s="88">
        <v>7131.8</v>
      </c>
      <c r="G81" s="87">
        <f t="shared" si="35"/>
        <v>61.907986111111114</v>
      </c>
      <c r="H81" s="87">
        <f t="shared" si="15"/>
        <v>11520</v>
      </c>
      <c r="I81" s="89">
        <f t="shared" si="15"/>
        <v>7131.8</v>
      </c>
      <c r="J81" s="87">
        <f t="shared" si="37"/>
        <v>0</v>
      </c>
      <c r="K81" s="89">
        <f t="shared" si="37"/>
        <v>0</v>
      </c>
      <c r="L81" s="87">
        <f t="shared" si="38"/>
        <v>11520</v>
      </c>
      <c r="M81" s="89">
        <f t="shared" si="38"/>
        <v>7131.8</v>
      </c>
      <c r="N81" s="87"/>
      <c r="O81" s="89"/>
      <c r="P81" s="87"/>
      <c r="Q81" s="89"/>
      <c r="R81" s="87">
        <f t="shared" si="39"/>
        <v>0</v>
      </c>
      <c r="S81" s="89">
        <f t="shared" si="39"/>
        <v>0</v>
      </c>
    </row>
    <row r="82" spans="1:19" s="71" customFormat="1" ht="12.75">
      <c r="A82" s="84" t="s">
        <v>128</v>
      </c>
      <c r="B82" s="84" t="s">
        <v>140</v>
      </c>
      <c r="C82" s="85">
        <v>4170</v>
      </c>
      <c r="D82" s="86" t="s">
        <v>97</v>
      </c>
      <c r="E82" s="87">
        <v>28040</v>
      </c>
      <c r="F82" s="88">
        <v>4662</v>
      </c>
      <c r="G82" s="87">
        <f t="shared" si="35"/>
        <v>16.626248216833094</v>
      </c>
      <c r="H82" s="87">
        <f t="shared" si="15"/>
        <v>28040</v>
      </c>
      <c r="I82" s="89">
        <f t="shared" si="15"/>
        <v>4662</v>
      </c>
      <c r="J82" s="87">
        <f t="shared" si="37"/>
        <v>28040</v>
      </c>
      <c r="K82" s="89">
        <f t="shared" si="37"/>
        <v>4662</v>
      </c>
      <c r="L82" s="87">
        <f t="shared" si="38"/>
        <v>0</v>
      </c>
      <c r="M82" s="89">
        <f t="shared" si="38"/>
        <v>0</v>
      </c>
      <c r="N82" s="87"/>
      <c r="O82" s="89"/>
      <c r="P82" s="87"/>
      <c r="Q82" s="89"/>
      <c r="R82" s="87">
        <f t="shared" si="39"/>
        <v>0</v>
      </c>
      <c r="S82" s="89">
        <f t="shared" si="39"/>
        <v>0</v>
      </c>
    </row>
    <row r="83" spans="1:19" s="71" customFormat="1" ht="12.75">
      <c r="A83" s="84" t="s">
        <v>128</v>
      </c>
      <c r="B83" s="84" t="s">
        <v>140</v>
      </c>
      <c r="C83" s="85">
        <v>4210</v>
      </c>
      <c r="D83" s="86" t="s">
        <v>98</v>
      </c>
      <c r="E83" s="87">
        <v>117636</v>
      </c>
      <c r="F83" s="88">
        <v>30615.34</v>
      </c>
      <c r="G83" s="87">
        <f t="shared" si="35"/>
        <v>26.02548539562719</v>
      </c>
      <c r="H83" s="87">
        <f t="shared" si="15"/>
        <v>117636</v>
      </c>
      <c r="I83" s="89">
        <f t="shared" si="15"/>
        <v>30615.34</v>
      </c>
      <c r="J83" s="87">
        <f t="shared" si="37"/>
        <v>0</v>
      </c>
      <c r="K83" s="89">
        <f t="shared" si="37"/>
        <v>0</v>
      </c>
      <c r="L83" s="87">
        <f t="shared" si="38"/>
        <v>0</v>
      </c>
      <c r="M83" s="89">
        <f t="shared" si="38"/>
        <v>0</v>
      </c>
      <c r="N83" s="87"/>
      <c r="O83" s="89"/>
      <c r="P83" s="87"/>
      <c r="Q83" s="89"/>
      <c r="R83" s="87">
        <f t="shared" si="39"/>
        <v>0</v>
      </c>
      <c r="S83" s="89">
        <f t="shared" si="39"/>
        <v>0</v>
      </c>
    </row>
    <row r="84" spans="1:19" s="71" customFormat="1" ht="12.75">
      <c r="A84" s="84" t="s">
        <v>128</v>
      </c>
      <c r="B84" s="84" t="s">
        <v>140</v>
      </c>
      <c r="C84" s="85">
        <v>4260</v>
      </c>
      <c r="D84" s="86" t="s">
        <v>143</v>
      </c>
      <c r="E84" s="87">
        <v>65000</v>
      </c>
      <c r="F84" s="88">
        <v>32625.96</v>
      </c>
      <c r="G84" s="87">
        <f t="shared" si="35"/>
        <v>50.193784615384615</v>
      </c>
      <c r="H84" s="87">
        <f t="shared" si="15"/>
        <v>65000</v>
      </c>
      <c r="I84" s="89">
        <f t="shared" si="15"/>
        <v>32625.96</v>
      </c>
      <c r="J84" s="87">
        <f t="shared" si="37"/>
        <v>0</v>
      </c>
      <c r="K84" s="89">
        <f t="shared" si="37"/>
        <v>0</v>
      </c>
      <c r="L84" s="87">
        <f t="shared" si="38"/>
        <v>0</v>
      </c>
      <c r="M84" s="89">
        <f t="shared" si="38"/>
        <v>0</v>
      </c>
      <c r="N84" s="87"/>
      <c r="O84" s="89"/>
      <c r="P84" s="87"/>
      <c r="Q84" s="89"/>
      <c r="R84" s="87">
        <f t="shared" si="39"/>
        <v>0</v>
      </c>
      <c r="S84" s="89">
        <f t="shared" si="39"/>
        <v>0</v>
      </c>
    </row>
    <row r="85" spans="1:19" s="71" customFormat="1" ht="12.75">
      <c r="A85" s="84" t="s">
        <v>128</v>
      </c>
      <c r="B85" s="84" t="s">
        <v>140</v>
      </c>
      <c r="C85" s="85">
        <v>4270</v>
      </c>
      <c r="D85" s="86" t="s">
        <v>115</v>
      </c>
      <c r="E85" s="87">
        <v>10296</v>
      </c>
      <c r="F85" s="88">
        <v>97.6</v>
      </c>
      <c r="G85" s="87">
        <f t="shared" si="35"/>
        <v>0.947940947940948</v>
      </c>
      <c r="H85" s="87">
        <f t="shared" si="15"/>
        <v>10296</v>
      </c>
      <c r="I85" s="89">
        <f t="shared" si="15"/>
        <v>97.6</v>
      </c>
      <c r="J85" s="87">
        <f t="shared" si="37"/>
        <v>0</v>
      </c>
      <c r="K85" s="89">
        <f t="shared" si="37"/>
        <v>0</v>
      </c>
      <c r="L85" s="87">
        <f t="shared" si="38"/>
        <v>0</v>
      </c>
      <c r="M85" s="89">
        <f t="shared" si="38"/>
        <v>0</v>
      </c>
      <c r="N85" s="87"/>
      <c r="O85" s="89"/>
      <c r="P85" s="87"/>
      <c r="Q85" s="89"/>
      <c r="R85" s="87">
        <f t="shared" si="39"/>
        <v>0</v>
      </c>
      <c r="S85" s="89">
        <f t="shared" si="39"/>
        <v>0</v>
      </c>
    </row>
    <row r="86" spans="1:19" s="71" customFormat="1" ht="12.75">
      <c r="A86" s="84" t="s">
        <v>128</v>
      </c>
      <c r="B86" s="84" t="s">
        <v>140</v>
      </c>
      <c r="C86" s="85">
        <v>4280</v>
      </c>
      <c r="D86" s="86" t="s">
        <v>144</v>
      </c>
      <c r="E86" s="87">
        <v>1000</v>
      </c>
      <c r="F86" s="88"/>
      <c r="G86" s="87">
        <f t="shared" si="35"/>
        <v>0</v>
      </c>
      <c r="H86" s="87">
        <f t="shared" si="15"/>
        <v>1000</v>
      </c>
      <c r="I86" s="89">
        <f t="shared" si="15"/>
        <v>0</v>
      </c>
      <c r="J86" s="87">
        <f t="shared" si="37"/>
        <v>0</v>
      </c>
      <c r="K86" s="89">
        <f t="shared" si="37"/>
        <v>0</v>
      </c>
      <c r="L86" s="87">
        <f t="shared" si="38"/>
        <v>0</v>
      </c>
      <c r="M86" s="89">
        <f t="shared" si="38"/>
        <v>0</v>
      </c>
      <c r="N86" s="87"/>
      <c r="O86" s="89"/>
      <c r="P86" s="87"/>
      <c r="Q86" s="89"/>
      <c r="R86" s="87">
        <f t="shared" si="39"/>
        <v>0</v>
      </c>
      <c r="S86" s="89">
        <f t="shared" si="39"/>
        <v>0</v>
      </c>
    </row>
    <row r="87" spans="1:19" s="71" customFormat="1" ht="12.75">
      <c r="A87" s="84" t="s">
        <v>128</v>
      </c>
      <c r="B87" s="84" t="s">
        <v>140</v>
      </c>
      <c r="C87" s="85">
        <v>4300</v>
      </c>
      <c r="D87" s="86" t="s">
        <v>88</v>
      </c>
      <c r="E87" s="87">
        <v>133182</v>
      </c>
      <c r="F87" s="88">
        <v>70430.7</v>
      </c>
      <c r="G87" s="87">
        <f t="shared" si="35"/>
        <v>52.883047258638555</v>
      </c>
      <c r="H87" s="87">
        <f t="shared" si="15"/>
        <v>133182</v>
      </c>
      <c r="I87" s="89">
        <f t="shared" si="15"/>
        <v>70430.7</v>
      </c>
      <c r="J87" s="87">
        <f t="shared" si="37"/>
        <v>0</v>
      </c>
      <c r="K87" s="89">
        <f t="shared" si="37"/>
        <v>0</v>
      </c>
      <c r="L87" s="87">
        <f t="shared" si="38"/>
        <v>0</v>
      </c>
      <c r="M87" s="89">
        <f t="shared" si="38"/>
        <v>0</v>
      </c>
      <c r="N87" s="87"/>
      <c r="O87" s="89"/>
      <c r="P87" s="87"/>
      <c r="Q87" s="89"/>
      <c r="R87" s="87">
        <f t="shared" si="39"/>
        <v>0</v>
      </c>
      <c r="S87" s="89">
        <f t="shared" si="39"/>
        <v>0</v>
      </c>
    </row>
    <row r="88" spans="1:19" s="71" customFormat="1" ht="12.75">
      <c r="A88" s="84" t="s">
        <v>128</v>
      </c>
      <c r="B88" s="84" t="s">
        <v>140</v>
      </c>
      <c r="C88" s="85">
        <v>4350</v>
      </c>
      <c r="D88" s="86" t="s">
        <v>145</v>
      </c>
      <c r="E88" s="87">
        <v>700</v>
      </c>
      <c r="F88" s="88">
        <v>271.36</v>
      </c>
      <c r="G88" s="87">
        <f t="shared" si="35"/>
        <v>38.76571428571429</v>
      </c>
      <c r="H88" s="87">
        <f t="shared" si="15"/>
        <v>700</v>
      </c>
      <c r="I88" s="89">
        <f t="shared" si="15"/>
        <v>271.36</v>
      </c>
      <c r="J88" s="87">
        <f t="shared" si="37"/>
        <v>0</v>
      </c>
      <c r="K88" s="89">
        <f t="shared" si="37"/>
        <v>0</v>
      </c>
      <c r="L88" s="87">
        <f t="shared" si="38"/>
        <v>0</v>
      </c>
      <c r="M88" s="89">
        <f t="shared" si="38"/>
        <v>0</v>
      </c>
      <c r="N88" s="87"/>
      <c r="O88" s="89"/>
      <c r="P88" s="87"/>
      <c r="Q88" s="89"/>
      <c r="R88" s="87">
        <f t="shared" si="39"/>
        <v>0</v>
      </c>
      <c r="S88" s="89">
        <f t="shared" si="39"/>
        <v>0</v>
      </c>
    </row>
    <row r="89" spans="1:19" s="71" customFormat="1" ht="38.25">
      <c r="A89" s="84" t="s">
        <v>128</v>
      </c>
      <c r="B89" s="84" t="s">
        <v>140</v>
      </c>
      <c r="C89" s="85">
        <v>4360</v>
      </c>
      <c r="D89" s="86" t="s">
        <v>137</v>
      </c>
      <c r="E89" s="87">
        <v>4800</v>
      </c>
      <c r="F89" s="88">
        <v>2950.91</v>
      </c>
      <c r="G89" s="87">
        <f t="shared" si="35"/>
        <v>61.477291666666666</v>
      </c>
      <c r="H89" s="87">
        <f t="shared" si="15"/>
        <v>4800</v>
      </c>
      <c r="I89" s="89">
        <f t="shared" si="15"/>
        <v>2950.91</v>
      </c>
      <c r="J89" s="87">
        <f t="shared" si="37"/>
        <v>0</v>
      </c>
      <c r="K89" s="89">
        <f t="shared" si="37"/>
        <v>0</v>
      </c>
      <c r="L89" s="87">
        <f t="shared" si="38"/>
        <v>0</v>
      </c>
      <c r="M89" s="89">
        <f t="shared" si="38"/>
        <v>0</v>
      </c>
      <c r="N89" s="87"/>
      <c r="O89" s="89"/>
      <c r="P89" s="87"/>
      <c r="Q89" s="89"/>
      <c r="R89" s="87">
        <f t="shared" si="39"/>
        <v>0</v>
      </c>
      <c r="S89" s="89">
        <f t="shared" si="39"/>
        <v>0</v>
      </c>
    </row>
    <row r="90" spans="1:19" s="71" customFormat="1" ht="38.25">
      <c r="A90" s="84" t="s">
        <v>128</v>
      </c>
      <c r="B90" s="84" t="s">
        <v>140</v>
      </c>
      <c r="C90" s="85">
        <v>4370</v>
      </c>
      <c r="D90" s="86" t="s">
        <v>101</v>
      </c>
      <c r="E90" s="87">
        <v>31200</v>
      </c>
      <c r="F90" s="88">
        <v>10575.05</v>
      </c>
      <c r="G90" s="87">
        <f t="shared" si="35"/>
        <v>33.89439102564103</v>
      </c>
      <c r="H90" s="87">
        <f t="shared" si="15"/>
        <v>31200</v>
      </c>
      <c r="I90" s="89">
        <f t="shared" si="15"/>
        <v>10575.05</v>
      </c>
      <c r="J90" s="87">
        <f t="shared" si="37"/>
        <v>0</v>
      </c>
      <c r="K90" s="89">
        <f t="shared" si="37"/>
        <v>0</v>
      </c>
      <c r="L90" s="87">
        <f t="shared" si="38"/>
        <v>0</v>
      </c>
      <c r="M90" s="89">
        <f t="shared" si="38"/>
        <v>0</v>
      </c>
      <c r="N90" s="87"/>
      <c r="O90" s="89"/>
      <c r="P90" s="87"/>
      <c r="Q90" s="89"/>
      <c r="R90" s="87">
        <f t="shared" si="39"/>
        <v>0</v>
      </c>
      <c r="S90" s="89">
        <f t="shared" si="39"/>
        <v>0</v>
      </c>
    </row>
    <row r="91" spans="1:19" s="71" customFormat="1" ht="25.5">
      <c r="A91" s="84" t="s">
        <v>128</v>
      </c>
      <c r="B91" s="84" t="s">
        <v>140</v>
      </c>
      <c r="C91" s="85">
        <v>4390</v>
      </c>
      <c r="D91" s="86" t="s">
        <v>123</v>
      </c>
      <c r="E91" s="87">
        <v>500</v>
      </c>
      <c r="F91" s="88">
        <v>0</v>
      </c>
      <c r="G91" s="87">
        <f t="shared" si="35"/>
        <v>0</v>
      </c>
      <c r="H91" s="87">
        <f t="shared" si="15"/>
        <v>500</v>
      </c>
      <c r="I91" s="89">
        <f t="shared" si="15"/>
        <v>0</v>
      </c>
      <c r="J91" s="87">
        <f t="shared" si="37"/>
        <v>0</v>
      </c>
      <c r="K91" s="89">
        <f t="shared" si="37"/>
        <v>0</v>
      </c>
      <c r="L91" s="87">
        <f t="shared" si="38"/>
        <v>0</v>
      </c>
      <c r="M91" s="89">
        <f t="shared" si="38"/>
        <v>0</v>
      </c>
      <c r="N91" s="87"/>
      <c r="O91" s="89"/>
      <c r="P91" s="87"/>
      <c r="Q91" s="89"/>
      <c r="R91" s="87">
        <f t="shared" si="39"/>
        <v>0</v>
      </c>
      <c r="S91" s="89">
        <f t="shared" si="39"/>
        <v>0</v>
      </c>
    </row>
    <row r="92" spans="1:19" s="71" customFormat="1" ht="12.75">
      <c r="A92" s="84" t="s">
        <v>128</v>
      </c>
      <c r="B92" s="84" t="s">
        <v>140</v>
      </c>
      <c r="C92" s="85">
        <v>4410</v>
      </c>
      <c r="D92" s="86" t="s">
        <v>138</v>
      </c>
      <c r="E92" s="87">
        <v>49000</v>
      </c>
      <c r="F92" s="88">
        <v>23619.82</v>
      </c>
      <c r="G92" s="87">
        <f t="shared" si="35"/>
        <v>48.203714285714284</v>
      </c>
      <c r="H92" s="87">
        <f t="shared" si="15"/>
        <v>49000</v>
      </c>
      <c r="I92" s="89">
        <f t="shared" si="15"/>
        <v>23619.82</v>
      </c>
      <c r="J92" s="87">
        <f t="shared" si="37"/>
        <v>0</v>
      </c>
      <c r="K92" s="89">
        <f t="shared" si="37"/>
        <v>0</v>
      </c>
      <c r="L92" s="87">
        <f t="shared" si="38"/>
        <v>0</v>
      </c>
      <c r="M92" s="89">
        <f t="shared" si="38"/>
        <v>0</v>
      </c>
      <c r="N92" s="87"/>
      <c r="O92" s="89"/>
      <c r="P92" s="87"/>
      <c r="Q92" s="89"/>
      <c r="R92" s="87">
        <f t="shared" si="39"/>
        <v>0</v>
      </c>
      <c r="S92" s="89">
        <f t="shared" si="39"/>
        <v>0</v>
      </c>
    </row>
    <row r="93" spans="1:19" s="71" customFormat="1" ht="12.75">
      <c r="A93" s="84" t="s">
        <v>128</v>
      </c>
      <c r="B93" s="84" t="s">
        <v>140</v>
      </c>
      <c r="C93" s="85">
        <v>4430</v>
      </c>
      <c r="D93" s="86" t="s">
        <v>89</v>
      </c>
      <c r="E93" s="87">
        <v>3200</v>
      </c>
      <c r="F93" s="88">
        <v>2471</v>
      </c>
      <c r="G93" s="87">
        <f t="shared" si="35"/>
        <v>77.21875</v>
      </c>
      <c r="H93" s="87">
        <f t="shared" si="15"/>
        <v>3200</v>
      </c>
      <c r="I93" s="89">
        <f t="shared" si="15"/>
        <v>2471</v>
      </c>
      <c r="J93" s="87">
        <f t="shared" si="37"/>
        <v>0</v>
      </c>
      <c r="K93" s="89">
        <f t="shared" si="37"/>
        <v>0</v>
      </c>
      <c r="L93" s="87">
        <f t="shared" si="38"/>
        <v>0</v>
      </c>
      <c r="M93" s="89">
        <f t="shared" si="38"/>
        <v>0</v>
      </c>
      <c r="N93" s="87"/>
      <c r="O93" s="89"/>
      <c r="P93" s="87"/>
      <c r="Q93" s="89"/>
      <c r="R93" s="87">
        <f t="shared" si="39"/>
        <v>0</v>
      </c>
      <c r="S93" s="89">
        <f t="shared" si="39"/>
        <v>0</v>
      </c>
    </row>
    <row r="94" spans="1:19" s="71" customFormat="1" ht="25.5">
      <c r="A94" s="84" t="s">
        <v>128</v>
      </c>
      <c r="B94" s="84" t="s">
        <v>140</v>
      </c>
      <c r="C94" s="85">
        <v>4440</v>
      </c>
      <c r="D94" s="86" t="s">
        <v>133</v>
      </c>
      <c r="E94" s="87">
        <v>28339</v>
      </c>
      <c r="F94" s="88">
        <v>21300</v>
      </c>
      <c r="G94" s="87">
        <f t="shared" si="35"/>
        <v>75.16143830057518</v>
      </c>
      <c r="H94" s="87">
        <f t="shared" si="15"/>
        <v>28339</v>
      </c>
      <c r="I94" s="89">
        <f t="shared" si="15"/>
        <v>21300</v>
      </c>
      <c r="J94" s="87">
        <f t="shared" si="37"/>
        <v>0</v>
      </c>
      <c r="K94" s="89">
        <f t="shared" si="37"/>
        <v>0</v>
      </c>
      <c r="L94" s="87">
        <f t="shared" si="38"/>
        <v>28339</v>
      </c>
      <c r="M94" s="89">
        <f t="shared" si="38"/>
        <v>21300</v>
      </c>
      <c r="N94" s="87"/>
      <c r="O94" s="89"/>
      <c r="P94" s="87"/>
      <c r="Q94" s="89"/>
      <c r="R94" s="87">
        <f t="shared" si="39"/>
        <v>0</v>
      </c>
      <c r="S94" s="89">
        <f t="shared" si="39"/>
        <v>0</v>
      </c>
    </row>
    <row r="95" spans="1:19" s="71" customFormat="1" ht="12.75">
      <c r="A95" s="84" t="s">
        <v>128</v>
      </c>
      <c r="B95" s="84" t="s">
        <v>140</v>
      </c>
      <c r="C95" s="85">
        <v>4530</v>
      </c>
      <c r="D95" s="86" t="s">
        <v>104</v>
      </c>
      <c r="E95" s="87">
        <v>1000</v>
      </c>
      <c r="F95" s="88"/>
      <c r="G95" s="87">
        <f t="shared" si="35"/>
        <v>0</v>
      </c>
      <c r="H95" s="87">
        <f t="shared" si="15"/>
        <v>1000</v>
      </c>
      <c r="I95" s="89">
        <f t="shared" si="15"/>
        <v>0</v>
      </c>
      <c r="J95" s="87">
        <f t="shared" si="37"/>
        <v>0</v>
      </c>
      <c r="K95" s="89">
        <f t="shared" si="37"/>
        <v>0</v>
      </c>
      <c r="L95" s="87">
        <f t="shared" si="38"/>
        <v>0</v>
      </c>
      <c r="M95" s="89">
        <f t="shared" si="38"/>
        <v>0</v>
      </c>
      <c r="N95" s="87"/>
      <c r="O95" s="89"/>
      <c r="P95" s="87"/>
      <c r="Q95" s="89"/>
      <c r="R95" s="87">
        <f t="shared" si="39"/>
        <v>0</v>
      </c>
      <c r="S95" s="89">
        <f t="shared" si="39"/>
        <v>0</v>
      </c>
    </row>
    <row r="96" spans="1:19" s="71" customFormat="1" ht="25.5" hidden="1">
      <c r="A96" s="84" t="s">
        <v>128</v>
      </c>
      <c r="B96" s="84" t="s">
        <v>140</v>
      </c>
      <c r="C96" s="85">
        <v>4590</v>
      </c>
      <c r="D96" s="86" t="s">
        <v>146</v>
      </c>
      <c r="E96" s="87"/>
      <c r="F96" s="88"/>
      <c r="G96" s="87"/>
      <c r="H96" s="87">
        <f t="shared" si="15"/>
        <v>0</v>
      </c>
      <c r="I96" s="89">
        <f t="shared" si="15"/>
        <v>0</v>
      </c>
      <c r="J96" s="87">
        <f t="shared" si="37"/>
        <v>0</v>
      </c>
      <c r="K96" s="89">
        <f t="shared" si="37"/>
        <v>0</v>
      </c>
      <c r="L96" s="87">
        <f t="shared" si="38"/>
        <v>0</v>
      </c>
      <c r="M96" s="89">
        <f t="shared" si="38"/>
        <v>0</v>
      </c>
      <c r="N96" s="87"/>
      <c r="O96" s="89"/>
      <c r="P96" s="87"/>
      <c r="Q96" s="89"/>
      <c r="R96" s="87">
        <f t="shared" si="39"/>
        <v>0</v>
      </c>
      <c r="S96" s="89">
        <f t="shared" si="39"/>
        <v>0</v>
      </c>
    </row>
    <row r="97" spans="1:19" s="71" customFormat="1" ht="25.5">
      <c r="A97" s="84" t="s">
        <v>128</v>
      </c>
      <c r="B97" s="84" t="s">
        <v>140</v>
      </c>
      <c r="C97" s="85">
        <v>4700</v>
      </c>
      <c r="D97" s="86" t="s">
        <v>147</v>
      </c>
      <c r="E97" s="87">
        <v>11500</v>
      </c>
      <c r="F97" s="88">
        <v>6709.4</v>
      </c>
      <c r="G97" s="87">
        <f t="shared" si="35"/>
        <v>58.342608695652174</v>
      </c>
      <c r="H97" s="87">
        <f t="shared" si="15"/>
        <v>11500</v>
      </c>
      <c r="I97" s="89">
        <f t="shared" si="15"/>
        <v>6709.4</v>
      </c>
      <c r="J97" s="87">
        <f t="shared" si="37"/>
        <v>0</v>
      </c>
      <c r="K97" s="89">
        <f t="shared" si="37"/>
        <v>0</v>
      </c>
      <c r="L97" s="87">
        <f t="shared" si="38"/>
        <v>0</v>
      </c>
      <c r="M97" s="89">
        <f t="shared" si="38"/>
        <v>0</v>
      </c>
      <c r="N97" s="87"/>
      <c r="O97" s="89"/>
      <c r="P97" s="87"/>
      <c r="Q97" s="89"/>
      <c r="R97" s="87">
        <f t="shared" si="39"/>
        <v>0</v>
      </c>
      <c r="S97" s="89">
        <f t="shared" si="39"/>
        <v>0</v>
      </c>
    </row>
    <row r="98" spans="1:19" s="71" customFormat="1" ht="38.25">
      <c r="A98" s="84" t="s">
        <v>128</v>
      </c>
      <c r="B98" s="84" t="s">
        <v>140</v>
      </c>
      <c r="C98" s="85">
        <v>4740</v>
      </c>
      <c r="D98" s="86" t="s">
        <v>148</v>
      </c>
      <c r="E98" s="87">
        <v>10000</v>
      </c>
      <c r="F98" s="88">
        <v>5965.4</v>
      </c>
      <c r="G98" s="87">
        <f t="shared" si="35"/>
        <v>59.654</v>
      </c>
      <c r="H98" s="87">
        <f t="shared" si="15"/>
        <v>10000</v>
      </c>
      <c r="I98" s="89">
        <f t="shared" si="15"/>
        <v>5965.4</v>
      </c>
      <c r="J98" s="87">
        <f t="shared" si="37"/>
        <v>0</v>
      </c>
      <c r="K98" s="89">
        <f t="shared" si="37"/>
        <v>0</v>
      </c>
      <c r="L98" s="87">
        <f t="shared" si="38"/>
        <v>0</v>
      </c>
      <c r="M98" s="89">
        <f t="shared" si="38"/>
        <v>0</v>
      </c>
      <c r="N98" s="87"/>
      <c r="O98" s="89"/>
      <c r="P98" s="87"/>
      <c r="Q98" s="89"/>
      <c r="R98" s="87">
        <f t="shared" si="39"/>
        <v>0</v>
      </c>
      <c r="S98" s="89">
        <f t="shared" si="39"/>
        <v>0</v>
      </c>
    </row>
    <row r="99" spans="1:19" s="71" customFormat="1" ht="25.5">
      <c r="A99" s="84" t="s">
        <v>128</v>
      </c>
      <c r="B99" s="84" t="s">
        <v>140</v>
      </c>
      <c r="C99" s="85">
        <v>4750</v>
      </c>
      <c r="D99" s="86" t="s">
        <v>139</v>
      </c>
      <c r="E99" s="87">
        <v>32000</v>
      </c>
      <c r="F99" s="88">
        <v>18906.39</v>
      </c>
      <c r="G99" s="87">
        <f t="shared" si="35"/>
        <v>59.08246875</v>
      </c>
      <c r="H99" s="87">
        <f t="shared" si="15"/>
        <v>32000</v>
      </c>
      <c r="I99" s="89">
        <f t="shared" si="15"/>
        <v>18906.39</v>
      </c>
      <c r="J99" s="87">
        <f t="shared" si="37"/>
        <v>0</v>
      </c>
      <c r="K99" s="89">
        <f t="shared" si="37"/>
        <v>0</v>
      </c>
      <c r="L99" s="87">
        <f t="shared" si="38"/>
        <v>0</v>
      </c>
      <c r="M99" s="89">
        <f t="shared" si="38"/>
        <v>0</v>
      </c>
      <c r="N99" s="87"/>
      <c r="O99" s="89"/>
      <c r="P99" s="87"/>
      <c r="Q99" s="89"/>
      <c r="R99" s="87">
        <f t="shared" si="39"/>
        <v>0</v>
      </c>
      <c r="S99" s="89">
        <f t="shared" si="39"/>
        <v>0</v>
      </c>
    </row>
    <row r="100" spans="1:19" s="71" customFormat="1" ht="25.5">
      <c r="A100" s="84">
        <v>750</v>
      </c>
      <c r="B100" s="84">
        <v>75023</v>
      </c>
      <c r="C100" s="85">
        <v>6050</v>
      </c>
      <c r="D100" s="86" t="s">
        <v>149</v>
      </c>
      <c r="E100" s="87">
        <v>50000</v>
      </c>
      <c r="F100" s="88"/>
      <c r="G100" s="87">
        <f t="shared" si="35"/>
        <v>0</v>
      </c>
      <c r="H100" s="87">
        <f t="shared" si="15"/>
        <v>0</v>
      </c>
      <c r="I100" s="89">
        <f t="shared" si="15"/>
        <v>0</v>
      </c>
      <c r="J100" s="87">
        <f t="shared" si="37"/>
        <v>0</v>
      </c>
      <c r="K100" s="89">
        <f t="shared" si="37"/>
        <v>0</v>
      </c>
      <c r="L100" s="87">
        <f t="shared" si="38"/>
        <v>0</v>
      </c>
      <c r="M100" s="89">
        <f t="shared" si="38"/>
        <v>0</v>
      </c>
      <c r="N100" s="87"/>
      <c r="O100" s="89"/>
      <c r="P100" s="87"/>
      <c r="Q100" s="89"/>
      <c r="R100" s="87">
        <f t="shared" si="39"/>
        <v>50000</v>
      </c>
      <c r="S100" s="89">
        <f t="shared" si="39"/>
        <v>0</v>
      </c>
    </row>
    <row r="101" spans="1:19" s="71" customFormat="1" ht="25.5">
      <c r="A101" s="84" t="s">
        <v>128</v>
      </c>
      <c r="B101" s="84" t="s">
        <v>140</v>
      </c>
      <c r="C101" s="85">
        <v>6060</v>
      </c>
      <c r="D101" s="86" t="s">
        <v>150</v>
      </c>
      <c r="E101" s="87">
        <v>41000</v>
      </c>
      <c r="F101" s="88">
        <v>5757.18</v>
      </c>
      <c r="G101" s="87">
        <f t="shared" si="35"/>
        <v>14.04190243902439</v>
      </c>
      <c r="H101" s="87">
        <f t="shared" si="15"/>
        <v>0</v>
      </c>
      <c r="I101" s="89">
        <f t="shared" si="15"/>
        <v>0</v>
      </c>
      <c r="J101" s="87">
        <f t="shared" si="37"/>
        <v>0</v>
      </c>
      <c r="K101" s="89">
        <f t="shared" si="37"/>
        <v>0</v>
      </c>
      <c r="L101" s="87">
        <f t="shared" si="38"/>
        <v>0</v>
      </c>
      <c r="M101" s="89">
        <f t="shared" si="38"/>
        <v>0</v>
      </c>
      <c r="N101" s="87"/>
      <c r="O101" s="89"/>
      <c r="P101" s="87"/>
      <c r="Q101" s="89"/>
      <c r="R101" s="87">
        <f t="shared" si="39"/>
        <v>41000</v>
      </c>
      <c r="S101" s="89">
        <f t="shared" si="39"/>
        <v>5757.18</v>
      </c>
    </row>
    <row r="102" spans="1:19" s="71" customFormat="1" ht="25.5">
      <c r="A102" s="90" t="s">
        <v>128</v>
      </c>
      <c r="B102" s="90" t="s">
        <v>151</v>
      </c>
      <c r="C102" s="109"/>
      <c r="D102" s="91" t="s">
        <v>152</v>
      </c>
      <c r="E102" s="92">
        <f>SUM(E103:E105)</f>
        <v>13000</v>
      </c>
      <c r="F102" s="93">
        <f>SUM(F103:F105)</f>
        <v>4142.41</v>
      </c>
      <c r="G102" s="92">
        <f t="shared" si="35"/>
        <v>31.86469230769231</v>
      </c>
      <c r="H102" s="92">
        <f aca="true" t="shared" si="40" ref="H102:S102">SUM(H103:H105)</f>
        <v>13000</v>
      </c>
      <c r="I102" s="93">
        <f>SUM(I103:I105)</f>
        <v>4142.41</v>
      </c>
      <c r="J102" s="92">
        <f t="shared" si="40"/>
        <v>3000</v>
      </c>
      <c r="K102" s="93">
        <f>SUM(K103:K105)</f>
        <v>0</v>
      </c>
      <c r="L102" s="92">
        <f t="shared" si="40"/>
        <v>0</v>
      </c>
      <c r="M102" s="93">
        <f>SUM(M103:M105)</f>
        <v>0</v>
      </c>
      <c r="N102" s="92">
        <f t="shared" si="40"/>
        <v>0</v>
      </c>
      <c r="O102" s="93"/>
      <c r="P102" s="92">
        <f t="shared" si="40"/>
        <v>0</v>
      </c>
      <c r="Q102" s="93">
        <f t="shared" si="40"/>
        <v>0</v>
      </c>
      <c r="R102" s="92">
        <f t="shared" si="40"/>
        <v>0</v>
      </c>
      <c r="S102" s="93">
        <f t="shared" si="40"/>
        <v>0</v>
      </c>
    </row>
    <row r="103" spans="1:19" s="71" customFormat="1" ht="12.75">
      <c r="A103" s="84" t="s">
        <v>128</v>
      </c>
      <c r="B103" s="84" t="s">
        <v>151</v>
      </c>
      <c r="C103" s="85">
        <v>4170</v>
      </c>
      <c r="D103" s="86" t="s">
        <v>97</v>
      </c>
      <c r="E103" s="87">
        <v>3000</v>
      </c>
      <c r="F103" s="88"/>
      <c r="G103" s="87">
        <f t="shared" si="35"/>
        <v>0</v>
      </c>
      <c r="H103" s="87">
        <f t="shared" si="15"/>
        <v>3000</v>
      </c>
      <c r="I103" s="89">
        <f t="shared" si="15"/>
        <v>0</v>
      </c>
      <c r="J103" s="87">
        <f aca="true" t="shared" si="41" ref="J103:K105">IF($C103=4010,E103,0)+IF($C103=4040,E103,0)+IF($C103=4170,E103,0)</f>
        <v>3000</v>
      </c>
      <c r="K103" s="89">
        <f t="shared" si="41"/>
        <v>0</v>
      </c>
      <c r="L103" s="87">
        <f aca="true" t="shared" si="42" ref="L103:M105">IF($C103=4110,E103,0)+IF($C103=4120,E103,0)+IF($C103=4440,E103,0)+IF($C103=4140,E103,0)</f>
        <v>0</v>
      </c>
      <c r="M103" s="89">
        <f t="shared" si="42"/>
        <v>0</v>
      </c>
      <c r="N103" s="87"/>
      <c r="O103" s="89"/>
      <c r="P103" s="87"/>
      <c r="Q103" s="89"/>
      <c r="R103" s="87">
        <f t="shared" si="39"/>
        <v>0</v>
      </c>
      <c r="S103" s="89">
        <f t="shared" si="39"/>
        <v>0</v>
      </c>
    </row>
    <row r="104" spans="1:19" s="71" customFormat="1" ht="12.75">
      <c r="A104" s="84" t="s">
        <v>128</v>
      </c>
      <c r="B104" s="84" t="s">
        <v>151</v>
      </c>
      <c r="C104" s="85">
        <v>4210</v>
      </c>
      <c r="D104" s="86" t="s">
        <v>153</v>
      </c>
      <c r="E104" s="87">
        <v>2000</v>
      </c>
      <c r="F104" s="88">
        <v>1885.41</v>
      </c>
      <c r="G104" s="87">
        <f t="shared" si="35"/>
        <v>94.2705</v>
      </c>
      <c r="H104" s="87">
        <f t="shared" si="15"/>
        <v>2000</v>
      </c>
      <c r="I104" s="89">
        <f t="shared" si="15"/>
        <v>1885.41</v>
      </c>
      <c r="J104" s="87">
        <f t="shared" si="41"/>
        <v>0</v>
      </c>
      <c r="K104" s="89">
        <f t="shared" si="41"/>
        <v>0</v>
      </c>
      <c r="L104" s="87">
        <f t="shared" si="42"/>
        <v>0</v>
      </c>
      <c r="M104" s="89">
        <f t="shared" si="42"/>
        <v>0</v>
      </c>
      <c r="N104" s="87"/>
      <c r="O104" s="89"/>
      <c r="P104" s="87"/>
      <c r="Q104" s="89"/>
      <c r="R104" s="87">
        <f t="shared" si="39"/>
        <v>0</v>
      </c>
      <c r="S104" s="89">
        <f t="shared" si="39"/>
        <v>0</v>
      </c>
    </row>
    <row r="105" spans="1:19" s="71" customFormat="1" ht="12.75">
      <c r="A105" s="84" t="s">
        <v>128</v>
      </c>
      <c r="B105" s="84" t="s">
        <v>151</v>
      </c>
      <c r="C105" s="85">
        <v>4300</v>
      </c>
      <c r="D105" s="86" t="s">
        <v>88</v>
      </c>
      <c r="E105" s="87">
        <v>8000</v>
      </c>
      <c r="F105" s="88">
        <v>2257</v>
      </c>
      <c r="G105" s="87">
        <f t="shared" si="35"/>
        <v>28.2125</v>
      </c>
      <c r="H105" s="87">
        <f t="shared" si="15"/>
        <v>8000</v>
      </c>
      <c r="I105" s="89">
        <f t="shared" si="15"/>
        <v>2257</v>
      </c>
      <c r="J105" s="87">
        <f t="shared" si="41"/>
        <v>0</v>
      </c>
      <c r="K105" s="89">
        <f t="shared" si="41"/>
        <v>0</v>
      </c>
      <c r="L105" s="87">
        <f t="shared" si="42"/>
        <v>0</v>
      </c>
      <c r="M105" s="89">
        <f t="shared" si="42"/>
        <v>0</v>
      </c>
      <c r="N105" s="87"/>
      <c r="O105" s="89"/>
      <c r="P105" s="87"/>
      <c r="Q105" s="89"/>
      <c r="R105" s="87">
        <f t="shared" si="39"/>
        <v>0</v>
      </c>
      <c r="S105" s="89">
        <f t="shared" si="39"/>
        <v>0</v>
      </c>
    </row>
    <row r="106" spans="1:19" s="71" customFormat="1" ht="12.75">
      <c r="A106" s="90" t="s">
        <v>128</v>
      </c>
      <c r="B106" s="90" t="s">
        <v>154</v>
      </c>
      <c r="C106" s="109"/>
      <c r="D106" s="91" t="s">
        <v>87</v>
      </c>
      <c r="E106" s="92">
        <f>SUM(E107:E114)</f>
        <v>53866</v>
      </c>
      <c r="F106" s="93">
        <f>SUM(F107:F114)</f>
        <v>9856.57</v>
      </c>
      <c r="G106" s="92">
        <f t="shared" si="35"/>
        <v>18.29831433557346</v>
      </c>
      <c r="H106" s="92">
        <f aca="true" t="shared" si="43" ref="H106:S106">SUM(H107:H114)</f>
        <v>53866</v>
      </c>
      <c r="I106" s="93">
        <f>SUM(I107:I114)</f>
        <v>9856.57</v>
      </c>
      <c r="J106" s="92">
        <f t="shared" si="43"/>
        <v>42651</v>
      </c>
      <c r="K106" s="93">
        <f>SUM(K107:K114)</f>
        <v>8892.609999999999</v>
      </c>
      <c r="L106" s="92">
        <f t="shared" si="43"/>
        <v>8515</v>
      </c>
      <c r="M106" s="93">
        <f>SUM(M107:M114)</f>
        <v>963.96</v>
      </c>
      <c r="N106" s="92">
        <f t="shared" si="43"/>
        <v>0</v>
      </c>
      <c r="O106" s="93"/>
      <c r="P106" s="92">
        <f t="shared" si="43"/>
        <v>0</v>
      </c>
      <c r="Q106" s="93">
        <f t="shared" si="43"/>
        <v>0</v>
      </c>
      <c r="R106" s="92">
        <f t="shared" si="43"/>
        <v>0</v>
      </c>
      <c r="S106" s="93">
        <f t="shared" si="43"/>
        <v>0</v>
      </c>
    </row>
    <row r="107" spans="1:19" s="71" customFormat="1" ht="25.5">
      <c r="A107" s="84" t="s">
        <v>128</v>
      </c>
      <c r="B107" s="84" t="s">
        <v>154</v>
      </c>
      <c r="C107" s="85">
        <v>3020</v>
      </c>
      <c r="D107" s="86" t="s">
        <v>155</v>
      </c>
      <c r="E107" s="87">
        <v>200</v>
      </c>
      <c r="F107" s="88"/>
      <c r="G107" s="87">
        <f t="shared" si="35"/>
        <v>0</v>
      </c>
      <c r="H107" s="87">
        <f aca="true" t="shared" si="44" ref="H107:I177">E107-R107</f>
        <v>200</v>
      </c>
      <c r="I107" s="89">
        <f t="shared" si="44"/>
        <v>0</v>
      </c>
      <c r="J107" s="87">
        <f aca="true" t="shared" si="45" ref="J107:K114">IF($C107=4010,E107,0)+IF($C107=4040,E107,0)+IF($C107=4170,E107,0)</f>
        <v>0</v>
      </c>
      <c r="K107" s="89">
        <f t="shared" si="45"/>
        <v>0</v>
      </c>
      <c r="L107" s="87">
        <f aca="true" t="shared" si="46" ref="L107:M114">IF($C107=4110,E107,0)+IF($C107=4120,E107,0)+IF($C107=4440,E107,0)+IF($C107=4140,E107,0)</f>
        <v>0</v>
      </c>
      <c r="M107" s="89">
        <f t="shared" si="46"/>
        <v>0</v>
      </c>
      <c r="N107" s="87"/>
      <c r="O107" s="89"/>
      <c r="P107" s="87"/>
      <c r="Q107" s="89"/>
      <c r="R107" s="87">
        <f t="shared" si="39"/>
        <v>0</v>
      </c>
      <c r="S107" s="89">
        <f t="shared" si="39"/>
        <v>0</v>
      </c>
    </row>
    <row r="108" spans="1:19" s="71" customFormat="1" ht="25.5">
      <c r="A108" s="84" t="s">
        <v>128</v>
      </c>
      <c r="B108" s="84" t="s">
        <v>154</v>
      </c>
      <c r="C108" s="85">
        <v>4010</v>
      </c>
      <c r="D108" s="86" t="s">
        <v>132</v>
      </c>
      <c r="E108" s="87">
        <v>33696</v>
      </c>
      <c r="F108" s="88">
        <v>6454.32</v>
      </c>
      <c r="G108" s="87">
        <f t="shared" si="35"/>
        <v>19.154558404558404</v>
      </c>
      <c r="H108" s="87">
        <f t="shared" si="44"/>
        <v>33696</v>
      </c>
      <c r="I108" s="89">
        <f t="shared" si="44"/>
        <v>6454.32</v>
      </c>
      <c r="J108" s="87">
        <f t="shared" si="45"/>
        <v>33696</v>
      </c>
      <c r="K108" s="89">
        <f t="shared" si="45"/>
        <v>6454.32</v>
      </c>
      <c r="L108" s="87">
        <f t="shared" si="46"/>
        <v>0</v>
      </c>
      <c r="M108" s="89">
        <f t="shared" si="46"/>
        <v>0</v>
      </c>
      <c r="N108" s="87"/>
      <c r="O108" s="89"/>
      <c r="P108" s="87"/>
      <c r="Q108" s="89"/>
      <c r="R108" s="87">
        <f t="shared" si="39"/>
        <v>0</v>
      </c>
      <c r="S108" s="89">
        <f t="shared" si="39"/>
        <v>0</v>
      </c>
    </row>
    <row r="109" spans="1:19" s="71" customFormat="1" ht="12.75">
      <c r="A109" s="84">
        <v>750</v>
      </c>
      <c r="B109" s="84">
        <v>75095</v>
      </c>
      <c r="C109" s="85">
        <v>4040</v>
      </c>
      <c r="D109" s="86" t="s">
        <v>156</v>
      </c>
      <c r="E109" s="87">
        <v>555</v>
      </c>
      <c r="F109" s="88">
        <v>554.24</v>
      </c>
      <c r="G109" s="87">
        <f t="shared" si="35"/>
        <v>99.86306306306307</v>
      </c>
      <c r="H109" s="87">
        <f t="shared" si="44"/>
        <v>555</v>
      </c>
      <c r="I109" s="89">
        <f t="shared" si="44"/>
        <v>554.24</v>
      </c>
      <c r="J109" s="87">
        <f t="shared" si="45"/>
        <v>555</v>
      </c>
      <c r="K109" s="89">
        <f t="shared" si="45"/>
        <v>554.24</v>
      </c>
      <c r="L109" s="87">
        <f t="shared" si="46"/>
        <v>0</v>
      </c>
      <c r="M109" s="89">
        <f t="shared" si="46"/>
        <v>0</v>
      </c>
      <c r="N109" s="87"/>
      <c r="O109" s="89"/>
      <c r="P109" s="87"/>
      <c r="Q109" s="89"/>
      <c r="R109" s="87">
        <f t="shared" si="39"/>
        <v>0</v>
      </c>
      <c r="S109" s="89">
        <f t="shared" si="39"/>
        <v>0</v>
      </c>
    </row>
    <row r="110" spans="1:19" s="71" customFormat="1" ht="12.75">
      <c r="A110" s="84" t="s">
        <v>128</v>
      </c>
      <c r="B110" s="84" t="s">
        <v>154</v>
      </c>
      <c r="C110" s="85">
        <v>4110</v>
      </c>
      <c r="D110" s="86" t="s">
        <v>94</v>
      </c>
      <c r="E110" s="87">
        <v>6075</v>
      </c>
      <c r="F110" s="88">
        <v>636.52</v>
      </c>
      <c r="G110" s="87">
        <f t="shared" si="35"/>
        <v>10.477695473251028</v>
      </c>
      <c r="H110" s="87">
        <f t="shared" si="44"/>
        <v>6075</v>
      </c>
      <c r="I110" s="89">
        <f t="shared" si="44"/>
        <v>636.52</v>
      </c>
      <c r="J110" s="87">
        <f t="shared" si="45"/>
        <v>0</v>
      </c>
      <c r="K110" s="89">
        <f t="shared" si="45"/>
        <v>0</v>
      </c>
      <c r="L110" s="87">
        <f t="shared" si="46"/>
        <v>6075</v>
      </c>
      <c r="M110" s="89">
        <f t="shared" si="46"/>
        <v>636.52</v>
      </c>
      <c r="N110" s="87"/>
      <c r="O110" s="89"/>
      <c r="P110" s="87"/>
      <c r="Q110" s="89"/>
      <c r="R110" s="87">
        <f t="shared" si="39"/>
        <v>0</v>
      </c>
      <c r="S110" s="89">
        <f t="shared" si="39"/>
        <v>0</v>
      </c>
    </row>
    <row r="111" spans="1:19" s="71" customFormat="1" ht="12.75">
      <c r="A111" s="84" t="s">
        <v>128</v>
      </c>
      <c r="B111" s="84" t="s">
        <v>154</v>
      </c>
      <c r="C111" s="85">
        <v>4120</v>
      </c>
      <c r="D111" s="86" t="s">
        <v>95</v>
      </c>
      <c r="E111" s="87">
        <v>840</v>
      </c>
      <c r="F111" s="88">
        <v>72.44</v>
      </c>
      <c r="G111" s="87">
        <f t="shared" si="35"/>
        <v>8.623809523809523</v>
      </c>
      <c r="H111" s="87">
        <f t="shared" si="44"/>
        <v>840</v>
      </c>
      <c r="I111" s="89">
        <f t="shared" si="44"/>
        <v>72.44</v>
      </c>
      <c r="J111" s="87">
        <f t="shared" si="45"/>
        <v>0</v>
      </c>
      <c r="K111" s="89">
        <f t="shared" si="45"/>
        <v>0</v>
      </c>
      <c r="L111" s="87">
        <f t="shared" si="46"/>
        <v>840</v>
      </c>
      <c r="M111" s="89">
        <f t="shared" si="46"/>
        <v>72.44</v>
      </c>
      <c r="N111" s="87"/>
      <c r="O111" s="89"/>
      <c r="P111" s="87"/>
      <c r="Q111" s="89"/>
      <c r="R111" s="87">
        <f t="shared" si="39"/>
        <v>0</v>
      </c>
      <c r="S111" s="89">
        <f t="shared" si="39"/>
        <v>0</v>
      </c>
    </row>
    <row r="112" spans="1:19" s="71" customFormat="1" ht="38.25">
      <c r="A112" s="84">
        <v>750</v>
      </c>
      <c r="B112" s="84">
        <v>75095</v>
      </c>
      <c r="C112" s="85">
        <v>4140</v>
      </c>
      <c r="D112" s="86" t="s">
        <v>96</v>
      </c>
      <c r="E112" s="87">
        <v>1600</v>
      </c>
      <c r="F112" s="88">
        <v>255</v>
      </c>
      <c r="G112" s="87">
        <f t="shared" si="35"/>
        <v>15.9375</v>
      </c>
      <c r="H112" s="87">
        <f t="shared" si="44"/>
        <v>1600</v>
      </c>
      <c r="I112" s="89">
        <f t="shared" si="44"/>
        <v>255</v>
      </c>
      <c r="J112" s="87">
        <f t="shared" si="45"/>
        <v>0</v>
      </c>
      <c r="K112" s="89">
        <f t="shared" si="45"/>
        <v>0</v>
      </c>
      <c r="L112" s="87">
        <f t="shared" si="46"/>
        <v>1600</v>
      </c>
      <c r="M112" s="89">
        <f t="shared" si="46"/>
        <v>255</v>
      </c>
      <c r="N112" s="87"/>
      <c r="O112" s="89"/>
      <c r="P112" s="87"/>
      <c r="Q112" s="89"/>
      <c r="R112" s="87">
        <f t="shared" si="39"/>
        <v>0</v>
      </c>
      <c r="S112" s="89">
        <f t="shared" si="39"/>
        <v>0</v>
      </c>
    </row>
    <row r="113" spans="1:19" s="71" customFormat="1" ht="12.75">
      <c r="A113" s="84" t="s">
        <v>128</v>
      </c>
      <c r="B113" s="84" t="s">
        <v>154</v>
      </c>
      <c r="C113" s="85">
        <v>4170</v>
      </c>
      <c r="D113" s="86" t="s">
        <v>97</v>
      </c>
      <c r="E113" s="87">
        <v>8400</v>
      </c>
      <c r="F113" s="88">
        <v>1884.05</v>
      </c>
      <c r="G113" s="87">
        <f t="shared" si="35"/>
        <v>22.429166666666667</v>
      </c>
      <c r="H113" s="87">
        <f t="shared" si="44"/>
        <v>8400</v>
      </c>
      <c r="I113" s="89">
        <f t="shared" si="44"/>
        <v>1884.05</v>
      </c>
      <c r="J113" s="87">
        <f t="shared" si="45"/>
        <v>8400</v>
      </c>
      <c r="K113" s="89">
        <f t="shared" si="45"/>
        <v>1884.05</v>
      </c>
      <c r="L113" s="87">
        <f t="shared" si="46"/>
        <v>0</v>
      </c>
      <c r="M113" s="89">
        <f t="shared" si="46"/>
        <v>0</v>
      </c>
      <c r="N113" s="87"/>
      <c r="O113" s="89"/>
      <c r="P113" s="87"/>
      <c r="Q113" s="89"/>
      <c r="R113" s="87">
        <f t="shared" si="39"/>
        <v>0</v>
      </c>
      <c r="S113" s="89">
        <f t="shared" si="39"/>
        <v>0</v>
      </c>
    </row>
    <row r="114" spans="1:19" s="71" customFormat="1" ht="12.75">
      <c r="A114" s="94" t="s">
        <v>128</v>
      </c>
      <c r="B114" s="94" t="s">
        <v>154</v>
      </c>
      <c r="C114" s="95">
        <v>4210</v>
      </c>
      <c r="D114" s="96" t="s">
        <v>98</v>
      </c>
      <c r="E114" s="99">
        <v>2500</v>
      </c>
      <c r="F114" s="100"/>
      <c r="G114" s="99">
        <f t="shared" si="35"/>
        <v>0</v>
      </c>
      <c r="H114" s="99">
        <f t="shared" si="44"/>
        <v>2500</v>
      </c>
      <c r="I114" s="101">
        <f t="shared" si="44"/>
        <v>0</v>
      </c>
      <c r="J114" s="99">
        <f t="shared" si="45"/>
        <v>0</v>
      </c>
      <c r="K114" s="101">
        <f t="shared" si="45"/>
        <v>0</v>
      </c>
      <c r="L114" s="99">
        <f t="shared" si="46"/>
        <v>0</v>
      </c>
      <c r="M114" s="101">
        <f t="shared" si="46"/>
        <v>0</v>
      </c>
      <c r="N114" s="99"/>
      <c r="O114" s="101"/>
      <c r="P114" s="99"/>
      <c r="Q114" s="101"/>
      <c r="R114" s="99">
        <f t="shared" si="39"/>
        <v>0</v>
      </c>
      <c r="S114" s="101">
        <f t="shared" si="39"/>
        <v>0</v>
      </c>
    </row>
    <row r="115" spans="1:19" s="71" customFormat="1" ht="63.75">
      <c r="A115" s="75">
        <v>751</v>
      </c>
      <c r="B115" s="75"/>
      <c r="C115" s="102"/>
      <c r="D115" s="76" t="s">
        <v>157</v>
      </c>
      <c r="E115" s="77">
        <f>SUM(E116,E121,E123,E125)</f>
        <v>8830</v>
      </c>
      <c r="F115" s="78">
        <f>SUM(F116,F121,F123,F125)</f>
        <v>504.41</v>
      </c>
      <c r="G115" s="77">
        <f t="shared" si="35"/>
        <v>5.712457531143828</v>
      </c>
      <c r="H115" s="77">
        <f aca="true" t="shared" si="47" ref="H115:S115">SUM(H116,H121,H123,H125)</f>
        <v>8830</v>
      </c>
      <c r="I115" s="78">
        <f t="shared" si="47"/>
        <v>504.41</v>
      </c>
      <c r="J115" s="77">
        <f t="shared" si="47"/>
        <v>1440</v>
      </c>
      <c r="K115" s="78">
        <f t="shared" si="47"/>
        <v>504.41</v>
      </c>
      <c r="L115" s="77">
        <f t="shared" si="47"/>
        <v>287</v>
      </c>
      <c r="M115" s="78">
        <f t="shared" si="47"/>
        <v>0</v>
      </c>
      <c r="N115" s="77">
        <f t="shared" si="47"/>
        <v>0</v>
      </c>
      <c r="O115" s="78">
        <f t="shared" si="47"/>
        <v>0</v>
      </c>
      <c r="P115" s="77">
        <f t="shared" si="47"/>
        <v>0</v>
      </c>
      <c r="Q115" s="78">
        <f t="shared" si="47"/>
        <v>0</v>
      </c>
      <c r="R115" s="77">
        <f t="shared" si="47"/>
        <v>0</v>
      </c>
      <c r="S115" s="78">
        <f t="shared" si="47"/>
        <v>0</v>
      </c>
    </row>
    <row r="116" spans="1:19" s="71" customFormat="1" ht="51">
      <c r="A116" s="80" t="s">
        <v>158</v>
      </c>
      <c r="B116" s="80" t="s">
        <v>159</v>
      </c>
      <c r="C116" s="108"/>
      <c r="D116" s="81" t="s">
        <v>160</v>
      </c>
      <c r="E116" s="82">
        <f>SUM(E117:E120)</f>
        <v>1784</v>
      </c>
      <c r="F116" s="83">
        <f>SUM(F117:F120)</f>
        <v>504.41</v>
      </c>
      <c r="G116" s="82">
        <f t="shared" si="35"/>
        <v>28.27410313901345</v>
      </c>
      <c r="H116" s="82">
        <f aca="true" t="shared" si="48" ref="H116:S116">SUM(H117:H120)</f>
        <v>1784</v>
      </c>
      <c r="I116" s="83">
        <f>SUM(I117:I120)</f>
        <v>504.41</v>
      </c>
      <c r="J116" s="82">
        <f t="shared" si="48"/>
        <v>1440</v>
      </c>
      <c r="K116" s="83">
        <f>SUM(K117:K120)</f>
        <v>504.41</v>
      </c>
      <c r="L116" s="82">
        <f t="shared" si="48"/>
        <v>287</v>
      </c>
      <c r="M116" s="83">
        <f>SUM(M117:M120)</f>
        <v>0</v>
      </c>
      <c r="N116" s="82">
        <f t="shared" si="48"/>
        <v>0</v>
      </c>
      <c r="O116" s="83"/>
      <c r="P116" s="82">
        <f t="shared" si="48"/>
        <v>0</v>
      </c>
      <c r="Q116" s="83">
        <f t="shared" si="48"/>
        <v>0</v>
      </c>
      <c r="R116" s="82">
        <f t="shared" si="48"/>
        <v>0</v>
      </c>
      <c r="S116" s="83">
        <f t="shared" si="48"/>
        <v>0</v>
      </c>
    </row>
    <row r="117" spans="1:19" s="71" customFormat="1" ht="12.75">
      <c r="A117" s="84" t="s">
        <v>158</v>
      </c>
      <c r="B117" s="84" t="s">
        <v>159</v>
      </c>
      <c r="C117" s="85">
        <v>4110</v>
      </c>
      <c r="D117" s="86" t="s">
        <v>94</v>
      </c>
      <c r="E117" s="87">
        <v>251</v>
      </c>
      <c r="F117" s="88">
        <v>0</v>
      </c>
      <c r="G117" s="87">
        <f t="shared" si="35"/>
        <v>0</v>
      </c>
      <c r="H117" s="87">
        <f t="shared" si="44"/>
        <v>251</v>
      </c>
      <c r="I117" s="89">
        <f t="shared" si="44"/>
        <v>0</v>
      </c>
      <c r="J117" s="87">
        <f aca="true" t="shared" si="49" ref="J117:K120">IF($C117=4010,E117,0)+IF($C117=4040,E117,0)+IF($C117=4170,E117,0)</f>
        <v>0</v>
      </c>
      <c r="K117" s="89">
        <f t="shared" si="49"/>
        <v>0</v>
      </c>
      <c r="L117" s="87">
        <f aca="true" t="shared" si="50" ref="L117:M120">IF($C117=4110,E117,0)+IF($C117=4120,E117,0)+IF($C117=4440,E117,0)+IF($C117=4140,E117,0)</f>
        <v>251</v>
      </c>
      <c r="M117" s="89">
        <f t="shared" si="50"/>
        <v>0</v>
      </c>
      <c r="N117" s="87"/>
      <c r="O117" s="89"/>
      <c r="P117" s="87"/>
      <c r="Q117" s="89"/>
      <c r="R117" s="87">
        <f t="shared" si="39"/>
        <v>0</v>
      </c>
      <c r="S117" s="89">
        <f t="shared" si="39"/>
        <v>0</v>
      </c>
    </row>
    <row r="118" spans="1:19" s="71" customFormat="1" ht="12.75">
      <c r="A118" s="84" t="s">
        <v>158</v>
      </c>
      <c r="B118" s="84" t="s">
        <v>159</v>
      </c>
      <c r="C118" s="85">
        <v>4120</v>
      </c>
      <c r="D118" s="86" t="s">
        <v>95</v>
      </c>
      <c r="E118" s="87">
        <v>36</v>
      </c>
      <c r="F118" s="88">
        <v>0</v>
      </c>
      <c r="G118" s="87">
        <f t="shared" si="35"/>
        <v>0</v>
      </c>
      <c r="H118" s="87">
        <f t="shared" si="44"/>
        <v>36</v>
      </c>
      <c r="I118" s="89">
        <f t="shared" si="44"/>
        <v>0</v>
      </c>
      <c r="J118" s="87">
        <f t="shared" si="49"/>
        <v>0</v>
      </c>
      <c r="K118" s="89">
        <f t="shared" si="49"/>
        <v>0</v>
      </c>
      <c r="L118" s="87">
        <f t="shared" si="50"/>
        <v>36</v>
      </c>
      <c r="M118" s="89">
        <f t="shared" si="50"/>
        <v>0</v>
      </c>
      <c r="N118" s="87"/>
      <c r="O118" s="89"/>
      <c r="P118" s="87"/>
      <c r="Q118" s="89"/>
      <c r="R118" s="87">
        <f t="shared" si="39"/>
        <v>0</v>
      </c>
      <c r="S118" s="89">
        <f t="shared" si="39"/>
        <v>0</v>
      </c>
    </row>
    <row r="119" spans="1:19" s="71" customFormat="1" ht="12.75">
      <c r="A119" s="84" t="s">
        <v>158</v>
      </c>
      <c r="B119" s="84" t="s">
        <v>159</v>
      </c>
      <c r="C119" s="85">
        <v>4170</v>
      </c>
      <c r="D119" s="86" t="s">
        <v>97</v>
      </c>
      <c r="E119" s="87">
        <v>1440</v>
      </c>
      <c r="F119" s="88">
        <v>504.41</v>
      </c>
      <c r="G119" s="87">
        <f t="shared" si="35"/>
        <v>35.02847222222222</v>
      </c>
      <c r="H119" s="87">
        <f t="shared" si="44"/>
        <v>1440</v>
      </c>
      <c r="I119" s="89">
        <f t="shared" si="44"/>
        <v>504.41</v>
      </c>
      <c r="J119" s="87">
        <f t="shared" si="49"/>
        <v>1440</v>
      </c>
      <c r="K119" s="89">
        <f t="shared" si="49"/>
        <v>504.41</v>
      </c>
      <c r="L119" s="87">
        <f t="shared" si="50"/>
        <v>0</v>
      </c>
      <c r="M119" s="89">
        <f t="shared" si="50"/>
        <v>0</v>
      </c>
      <c r="N119" s="87"/>
      <c r="O119" s="89"/>
      <c r="P119" s="87"/>
      <c r="Q119" s="89"/>
      <c r="R119" s="87">
        <f t="shared" si="39"/>
        <v>0</v>
      </c>
      <c r="S119" s="89">
        <f t="shared" si="39"/>
        <v>0</v>
      </c>
    </row>
    <row r="120" spans="1:19" s="71" customFormat="1" ht="12.75">
      <c r="A120" s="84" t="s">
        <v>158</v>
      </c>
      <c r="B120" s="84" t="s">
        <v>159</v>
      </c>
      <c r="C120" s="85">
        <v>4210</v>
      </c>
      <c r="D120" s="86" t="s">
        <v>98</v>
      </c>
      <c r="E120" s="87">
        <v>57</v>
      </c>
      <c r="F120" s="88">
        <v>0</v>
      </c>
      <c r="G120" s="87">
        <f t="shared" si="35"/>
        <v>0</v>
      </c>
      <c r="H120" s="87">
        <f t="shared" si="44"/>
        <v>57</v>
      </c>
      <c r="I120" s="89">
        <f t="shared" si="44"/>
        <v>0</v>
      </c>
      <c r="J120" s="87">
        <f t="shared" si="49"/>
        <v>0</v>
      </c>
      <c r="K120" s="89">
        <f t="shared" si="49"/>
        <v>0</v>
      </c>
      <c r="L120" s="87">
        <f t="shared" si="50"/>
        <v>0</v>
      </c>
      <c r="M120" s="89">
        <f t="shared" si="50"/>
        <v>0</v>
      </c>
      <c r="N120" s="87"/>
      <c r="O120" s="89"/>
      <c r="P120" s="87"/>
      <c r="Q120" s="89"/>
      <c r="R120" s="87">
        <f t="shared" si="39"/>
        <v>0</v>
      </c>
      <c r="S120" s="89">
        <f t="shared" si="39"/>
        <v>0</v>
      </c>
    </row>
    <row r="121" spans="1:19" s="71" customFormat="1" ht="25.5" hidden="1">
      <c r="A121" s="90" t="s">
        <v>158</v>
      </c>
      <c r="B121" s="90" t="s">
        <v>161</v>
      </c>
      <c r="C121" s="109"/>
      <c r="D121" s="91" t="s">
        <v>162</v>
      </c>
      <c r="E121" s="92">
        <f>SUM(E122)</f>
        <v>0</v>
      </c>
      <c r="F121" s="93"/>
      <c r="G121" s="92" t="e">
        <f t="shared" si="35"/>
        <v>#DIV/0!</v>
      </c>
      <c r="H121" s="92">
        <f aca="true" t="shared" si="51" ref="H121:S121">SUM(H122)</f>
        <v>0</v>
      </c>
      <c r="I121" s="93">
        <f t="shared" si="51"/>
        <v>0</v>
      </c>
      <c r="J121" s="92">
        <f t="shared" si="51"/>
        <v>0</v>
      </c>
      <c r="K121" s="93">
        <f t="shared" si="51"/>
        <v>0</v>
      </c>
      <c r="L121" s="92">
        <f t="shared" si="51"/>
        <v>0</v>
      </c>
      <c r="M121" s="93">
        <f t="shared" si="51"/>
        <v>0</v>
      </c>
      <c r="N121" s="92">
        <f t="shared" si="51"/>
        <v>0</v>
      </c>
      <c r="O121" s="93"/>
      <c r="P121" s="92">
        <f t="shared" si="51"/>
        <v>0</v>
      </c>
      <c r="Q121" s="93">
        <f t="shared" si="51"/>
        <v>0</v>
      </c>
      <c r="R121" s="92">
        <f t="shared" si="51"/>
        <v>0</v>
      </c>
      <c r="S121" s="93">
        <f t="shared" si="51"/>
        <v>0</v>
      </c>
    </row>
    <row r="122" spans="1:19" s="71" customFormat="1" ht="12.75" hidden="1">
      <c r="A122" s="84" t="s">
        <v>158</v>
      </c>
      <c r="B122" s="84" t="s">
        <v>161</v>
      </c>
      <c r="C122" s="85">
        <v>4300</v>
      </c>
      <c r="D122" s="86" t="s">
        <v>88</v>
      </c>
      <c r="E122" s="87"/>
      <c r="F122" s="88"/>
      <c r="G122" s="87" t="e">
        <f t="shared" si="35"/>
        <v>#DIV/0!</v>
      </c>
      <c r="H122" s="87">
        <f t="shared" si="44"/>
        <v>0</v>
      </c>
      <c r="I122" s="89">
        <f t="shared" si="44"/>
        <v>0</v>
      </c>
      <c r="J122" s="87">
        <f>IF($C122=4010,E122,0)+IF($C122=4040,E122,0)+IF($C122=4170,E122,0)</f>
        <v>0</v>
      </c>
      <c r="K122" s="89">
        <f>IF($C122=4010,F122,0)+IF($C122=4040,F122,0)+IF($C122=4170,F122,0)</f>
        <v>0</v>
      </c>
      <c r="L122" s="87">
        <f>IF($C122=4110,E122,0)+IF($C122=4120,E122,0)+IF($C122=4440,E122,0)+IF($C122=4140,E122,0)</f>
        <v>0</v>
      </c>
      <c r="M122" s="89">
        <f>IF($C122=4110,F122,0)+IF($C122=4120,F122,0)+IF($C122=4440,F122,0)+IF($C122=4140,F122,0)</f>
        <v>0</v>
      </c>
      <c r="N122" s="87"/>
      <c r="O122" s="89"/>
      <c r="P122" s="87"/>
      <c r="Q122" s="89"/>
      <c r="R122" s="87">
        <f t="shared" si="39"/>
        <v>0</v>
      </c>
      <c r="S122" s="89">
        <f t="shared" si="39"/>
        <v>0</v>
      </c>
    </row>
    <row r="123" spans="1:19" s="71" customFormat="1" ht="12.75" hidden="1">
      <c r="A123" s="90" t="s">
        <v>158</v>
      </c>
      <c r="B123" s="90" t="s">
        <v>163</v>
      </c>
      <c r="C123" s="109"/>
      <c r="D123" s="91" t="s">
        <v>164</v>
      </c>
      <c r="E123" s="92">
        <f>SUM(E124)</f>
        <v>0</v>
      </c>
      <c r="F123" s="93"/>
      <c r="G123" s="92" t="e">
        <f t="shared" si="35"/>
        <v>#DIV/0!</v>
      </c>
      <c r="H123" s="92">
        <f aca="true" t="shared" si="52" ref="H123:S123">SUM(H124)</f>
        <v>0</v>
      </c>
      <c r="I123" s="93">
        <f t="shared" si="52"/>
        <v>0</v>
      </c>
      <c r="J123" s="92">
        <f t="shared" si="52"/>
        <v>0</v>
      </c>
      <c r="K123" s="93">
        <f t="shared" si="52"/>
        <v>0</v>
      </c>
      <c r="L123" s="92">
        <f t="shared" si="52"/>
        <v>0</v>
      </c>
      <c r="M123" s="93">
        <f t="shared" si="52"/>
        <v>0</v>
      </c>
      <c r="N123" s="92">
        <f t="shared" si="52"/>
        <v>0</v>
      </c>
      <c r="O123" s="93"/>
      <c r="P123" s="92">
        <f t="shared" si="52"/>
        <v>0</v>
      </c>
      <c r="Q123" s="93">
        <f t="shared" si="52"/>
        <v>0</v>
      </c>
      <c r="R123" s="92">
        <f t="shared" si="52"/>
        <v>0</v>
      </c>
      <c r="S123" s="93">
        <f t="shared" si="52"/>
        <v>0</v>
      </c>
    </row>
    <row r="124" spans="1:19" s="71" customFormat="1" ht="12.75" hidden="1">
      <c r="A124" s="94" t="s">
        <v>158</v>
      </c>
      <c r="B124" s="94" t="s">
        <v>163</v>
      </c>
      <c r="C124" s="95">
        <v>4300</v>
      </c>
      <c r="D124" s="96" t="s">
        <v>88</v>
      </c>
      <c r="E124" s="99"/>
      <c r="F124" s="100"/>
      <c r="G124" s="99" t="e">
        <f t="shared" si="35"/>
        <v>#DIV/0!</v>
      </c>
      <c r="H124" s="99">
        <f t="shared" si="44"/>
        <v>0</v>
      </c>
      <c r="I124" s="101">
        <f t="shared" si="44"/>
        <v>0</v>
      </c>
      <c r="J124" s="99">
        <f>IF($C124=4010,E124,0)+IF($C124=4040,E124,0)+IF($C124=4170,E124,0)</f>
        <v>0</v>
      </c>
      <c r="K124" s="101">
        <f>IF($C124=4010,F124,0)+IF($C124=4040,F124,0)+IF($C124=4170,F124,0)</f>
        <v>0</v>
      </c>
      <c r="L124" s="99">
        <f>IF($C124=4110,E124,0)+IF($C124=4120,E124,0)+IF($C124=4440,E124,0)+IF($C124=4140,E124,0)</f>
        <v>0</v>
      </c>
      <c r="M124" s="101">
        <f>IF($C124=4110,F124,0)+IF($C124=4120,F124,0)+IF($C124=4440,F124,0)+IF($C124=4140,F124,0)</f>
        <v>0</v>
      </c>
      <c r="N124" s="99"/>
      <c r="O124" s="101"/>
      <c r="P124" s="99"/>
      <c r="Q124" s="101"/>
      <c r="R124" s="99">
        <f t="shared" si="39"/>
        <v>0</v>
      </c>
      <c r="S124" s="101">
        <f t="shared" si="39"/>
        <v>0</v>
      </c>
    </row>
    <row r="125" spans="1:19" s="71" customFormat="1" ht="89.25">
      <c r="A125" s="90">
        <v>751</v>
      </c>
      <c r="B125" s="90">
        <v>75109</v>
      </c>
      <c r="C125" s="109"/>
      <c r="D125" s="91" t="s">
        <v>165</v>
      </c>
      <c r="E125" s="82">
        <f>SUM(E126:E132)</f>
        <v>7046</v>
      </c>
      <c r="F125" s="93">
        <f>SUM(F126:F132)</f>
        <v>0</v>
      </c>
      <c r="G125" s="92">
        <f t="shared" si="35"/>
        <v>0</v>
      </c>
      <c r="H125" s="92">
        <f>SUM(H126:H132)</f>
        <v>7046</v>
      </c>
      <c r="I125" s="93">
        <f>SUM(I126:I132)</f>
        <v>0</v>
      </c>
      <c r="J125" s="92"/>
      <c r="K125" s="93"/>
      <c r="L125" s="92"/>
      <c r="M125" s="93"/>
      <c r="N125" s="92"/>
      <c r="O125" s="93"/>
      <c r="P125" s="92"/>
      <c r="Q125" s="93"/>
      <c r="R125" s="92">
        <f t="shared" si="39"/>
        <v>0</v>
      </c>
      <c r="S125" s="93">
        <f t="shared" si="39"/>
        <v>0</v>
      </c>
    </row>
    <row r="126" spans="1:19" s="71" customFormat="1" ht="25.5">
      <c r="A126" s="110">
        <v>751</v>
      </c>
      <c r="B126" s="110">
        <v>75109</v>
      </c>
      <c r="C126" s="98">
        <v>3030</v>
      </c>
      <c r="D126" s="86" t="s">
        <v>136</v>
      </c>
      <c r="E126" s="87">
        <v>3450</v>
      </c>
      <c r="F126" s="88"/>
      <c r="G126" s="87">
        <f t="shared" si="35"/>
        <v>0</v>
      </c>
      <c r="H126" s="87">
        <f t="shared" si="44"/>
        <v>3450</v>
      </c>
      <c r="I126" s="89">
        <f t="shared" si="44"/>
        <v>0</v>
      </c>
      <c r="J126" s="87"/>
      <c r="K126" s="89"/>
      <c r="L126" s="87"/>
      <c r="M126" s="89"/>
      <c r="N126" s="87"/>
      <c r="O126" s="89"/>
      <c r="P126" s="87"/>
      <c r="Q126" s="89"/>
      <c r="R126" s="87">
        <f t="shared" si="39"/>
        <v>0</v>
      </c>
      <c r="S126" s="89">
        <f t="shared" si="39"/>
        <v>0</v>
      </c>
    </row>
    <row r="127" spans="1:19" s="71" customFormat="1" ht="12.75">
      <c r="A127" s="110">
        <v>751</v>
      </c>
      <c r="B127" s="110">
        <v>75109</v>
      </c>
      <c r="C127" s="98">
        <v>4110</v>
      </c>
      <c r="D127" s="86" t="s">
        <v>94</v>
      </c>
      <c r="E127" s="87">
        <v>205</v>
      </c>
      <c r="F127" s="88"/>
      <c r="G127" s="87">
        <f t="shared" si="35"/>
        <v>0</v>
      </c>
      <c r="H127" s="87">
        <f t="shared" si="44"/>
        <v>205</v>
      </c>
      <c r="I127" s="89">
        <f t="shared" si="44"/>
        <v>0</v>
      </c>
      <c r="J127" s="87"/>
      <c r="K127" s="89"/>
      <c r="L127" s="87"/>
      <c r="M127" s="89"/>
      <c r="N127" s="87"/>
      <c r="O127" s="89"/>
      <c r="P127" s="87"/>
      <c r="Q127" s="89"/>
      <c r="R127" s="87">
        <f t="shared" si="39"/>
        <v>0</v>
      </c>
      <c r="S127" s="89">
        <f t="shared" si="39"/>
        <v>0</v>
      </c>
    </row>
    <row r="128" spans="1:19" s="71" customFormat="1" ht="12.75">
      <c r="A128" s="110">
        <v>751</v>
      </c>
      <c r="B128" s="110">
        <v>75109</v>
      </c>
      <c r="C128" s="98">
        <v>4120</v>
      </c>
      <c r="D128" s="86" t="s">
        <v>95</v>
      </c>
      <c r="E128" s="87">
        <v>29</v>
      </c>
      <c r="F128" s="88"/>
      <c r="G128" s="87">
        <f t="shared" si="35"/>
        <v>0</v>
      </c>
      <c r="H128" s="87">
        <f t="shared" si="44"/>
        <v>29</v>
      </c>
      <c r="I128" s="89">
        <f t="shared" si="44"/>
        <v>0</v>
      </c>
      <c r="J128" s="87"/>
      <c r="K128" s="89"/>
      <c r="L128" s="87"/>
      <c r="M128" s="89"/>
      <c r="N128" s="87"/>
      <c r="O128" s="89"/>
      <c r="P128" s="87"/>
      <c r="Q128" s="89"/>
      <c r="R128" s="87">
        <f t="shared" si="39"/>
        <v>0</v>
      </c>
      <c r="S128" s="89">
        <f t="shared" si="39"/>
        <v>0</v>
      </c>
    </row>
    <row r="129" spans="1:19" s="71" customFormat="1" ht="12.75">
      <c r="A129" s="110">
        <v>751</v>
      </c>
      <c r="B129" s="110">
        <v>75109</v>
      </c>
      <c r="C129" s="98">
        <v>4170</v>
      </c>
      <c r="D129" s="86" t="s">
        <v>97</v>
      </c>
      <c r="E129" s="87">
        <v>1177</v>
      </c>
      <c r="F129" s="88"/>
      <c r="G129" s="87">
        <f t="shared" si="35"/>
        <v>0</v>
      </c>
      <c r="H129" s="87">
        <f t="shared" si="44"/>
        <v>1177</v>
      </c>
      <c r="I129" s="89">
        <f t="shared" si="44"/>
        <v>0</v>
      </c>
      <c r="J129" s="87"/>
      <c r="K129" s="89"/>
      <c r="L129" s="87"/>
      <c r="M129" s="89"/>
      <c r="N129" s="87"/>
      <c r="O129" s="89"/>
      <c r="P129" s="87"/>
      <c r="Q129" s="89"/>
      <c r="R129" s="87">
        <f t="shared" si="39"/>
        <v>0</v>
      </c>
      <c r="S129" s="89">
        <f t="shared" si="39"/>
        <v>0</v>
      </c>
    </row>
    <row r="130" spans="1:19" s="71" customFormat="1" ht="12.75">
      <c r="A130" s="110">
        <v>751</v>
      </c>
      <c r="B130" s="110">
        <v>75109</v>
      </c>
      <c r="C130" s="98">
        <v>4210</v>
      </c>
      <c r="D130" s="86" t="s">
        <v>98</v>
      </c>
      <c r="E130" s="87">
        <v>670</v>
      </c>
      <c r="F130" s="88"/>
      <c r="G130" s="87">
        <f t="shared" si="35"/>
        <v>0</v>
      </c>
      <c r="H130" s="87">
        <f t="shared" si="44"/>
        <v>670</v>
      </c>
      <c r="I130" s="89">
        <f t="shared" si="44"/>
        <v>0</v>
      </c>
      <c r="J130" s="87"/>
      <c r="K130" s="89"/>
      <c r="L130" s="87"/>
      <c r="M130" s="89"/>
      <c r="N130" s="87"/>
      <c r="O130" s="89"/>
      <c r="P130" s="87"/>
      <c r="Q130" s="89"/>
      <c r="R130" s="87">
        <f t="shared" si="39"/>
        <v>0</v>
      </c>
      <c r="S130" s="89">
        <f t="shared" si="39"/>
        <v>0</v>
      </c>
    </row>
    <row r="131" spans="1:19" s="71" customFormat="1" ht="12.75">
      <c r="A131" s="110">
        <v>751</v>
      </c>
      <c r="B131" s="110">
        <v>75109</v>
      </c>
      <c r="C131" s="98">
        <v>4300</v>
      </c>
      <c r="D131" s="86" t="s">
        <v>88</v>
      </c>
      <c r="E131" s="87">
        <v>1415</v>
      </c>
      <c r="F131" s="88"/>
      <c r="G131" s="87">
        <f t="shared" si="35"/>
        <v>0</v>
      </c>
      <c r="H131" s="87">
        <f t="shared" si="44"/>
        <v>1415</v>
      </c>
      <c r="I131" s="89">
        <f t="shared" si="44"/>
        <v>0</v>
      </c>
      <c r="J131" s="87"/>
      <c r="K131" s="89"/>
      <c r="L131" s="87"/>
      <c r="M131" s="89"/>
      <c r="N131" s="87"/>
      <c r="O131" s="89"/>
      <c r="P131" s="87"/>
      <c r="Q131" s="89"/>
      <c r="R131" s="87">
        <f t="shared" si="39"/>
        <v>0</v>
      </c>
      <c r="S131" s="89">
        <f t="shared" si="39"/>
        <v>0</v>
      </c>
    </row>
    <row r="132" spans="1:19" s="71" customFormat="1" ht="12.75">
      <c r="A132" s="110">
        <v>751</v>
      </c>
      <c r="B132" s="110">
        <v>75109</v>
      </c>
      <c r="C132" s="98">
        <v>4410</v>
      </c>
      <c r="D132" s="86" t="s">
        <v>138</v>
      </c>
      <c r="E132" s="111">
        <v>100</v>
      </c>
      <c r="F132" s="112"/>
      <c r="G132" s="111">
        <f t="shared" si="35"/>
        <v>0</v>
      </c>
      <c r="H132" s="111">
        <f t="shared" si="44"/>
        <v>100</v>
      </c>
      <c r="I132" s="113">
        <f t="shared" si="44"/>
        <v>0</v>
      </c>
      <c r="J132" s="111"/>
      <c r="K132" s="113"/>
      <c r="L132" s="111"/>
      <c r="M132" s="113"/>
      <c r="N132" s="111"/>
      <c r="O132" s="113"/>
      <c r="P132" s="111"/>
      <c r="Q132" s="113"/>
      <c r="R132" s="111">
        <f t="shared" si="39"/>
        <v>0</v>
      </c>
      <c r="S132" s="113">
        <f t="shared" si="39"/>
        <v>0</v>
      </c>
    </row>
    <row r="133" spans="1:19" s="71" customFormat="1" ht="25.5">
      <c r="A133" s="75" t="s">
        <v>166</v>
      </c>
      <c r="B133" s="75"/>
      <c r="C133" s="102"/>
      <c r="D133" s="76" t="s">
        <v>167</v>
      </c>
      <c r="E133" s="77">
        <f>SUM(E134,E154)</f>
        <v>163447</v>
      </c>
      <c r="F133" s="78">
        <f>SUM(F134,F154)</f>
        <v>43814.49999999999</v>
      </c>
      <c r="G133" s="77">
        <f t="shared" si="35"/>
        <v>26.806548911879688</v>
      </c>
      <c r="H133" s="77">
        <f aca="true" t="shared" si="53" ref="H133:S133">SUM(H134,H154)</f>
        <v>163447</v>
      </c>
      <c r="I133" s="78">
        <f>SUM(I134,I154)</f>
        <v>43814.49999999999</v>
      </c>
      <c r="J133" s="77">
        <f t="shared" si="53"/>
        <v>24589</v>
      </c>
      <c r="K133" s="78">
        <f>SUM(K134,K154)</f>
        <v>10823.89</v>
      </c>
      <c r="L133" s="77">
        <f t="shared" si="53"/>
        <v>7058</v>
      </c>
      <c r="M133" s="78">
        <f>SUM(M134,M154)</f>
        <v>3759.69</v>
      </c>
      <c r="N133" s="77">
        <f t="shared" si="53"/>
        <v>0</v>
      </c>
      <c r="O133" s="78"/>
      <c r="P133" s="77">
        <f t="shared" si="53"/>
        <v>0</v>
      </c>
      <c r="Q133" s="78">
        <f t="shared" si="53"/>
        <v>0</v>
      </c>
      <c r="R133" s="77">
        <f t="shared" si="39"/>
        <v>0</v>
      </c>
      <c r="S133" s="78">
        <f t="shared" si="53"/>
        <v>0</v>
      </c>
    </row>
    <row r="134" spans="1:19" s="71" customFormat="1" ht="12.75">
      <c r="A134" s="80" t="s">
        <v>166</v>
      </c>
      <c r="B134" s="80" t="s">
        <v>168</v>
      </c>
      <c r="C134" s="108"/>
      <c r="D134" s="81" t="s">
        <v>169</v>
      </c>
      <c r="E134" s="82">
        <f>SUM(E135:E153)</f>
        <v>161647</v>
      </c>
      <c r="F134" s="83">
        <f>SUM(F135:F153)</f>
        <v>43563.549999999996</v>
      </c>
      <c r="G134" s="82">
        <f t="shared" si="35"/>
        <v>26.94980420298552</v>
      </c>
      <c r="H134" s="82">
        <f aca="true" t="shared" si="54" ref="H134:S134">SUM(H135:H153)</f>
        <v>161647</v>
      </c>
      <c r="I134" s="83">
        <f>SUM(I135:I153)</f>
        <v>43563.549999999996</v>
      </c>
      <c r="J134" s="82">
        <f t="shared" si="54"/>
        <v>24089</v>
      </c>
      <c r="K134" s="83">
        <f>SUM(K135:K153)</f>
        <v>10823.89</v>
      </c>
      <c r="L134" s="82">
        <f t="shared" si="54"/>
        <v>7058</v>
      </c>
      <c r="M134" s="83">
        <f>SUM(M135:M153)</f>
        <v>3759.69</v>
      </c>
      <c r="N134" s="82">
        <f t="shared" si="54"/>
        <v>0</v>
      </c>
      <c r="O134" s="83"/>
      <c r="P134" s="82">
        <f t="shared" si="54"/>
        <v>0</v>
      </c>
      <c r="Q134" s="83">
        <f t="shared" si="54"/>
        <v>0</v>
      </c>
      <c r="R134" s="82">
        <f t="shared" si="54"/>
        <v>0</v>
      </c>
      <c r="S134" s="83">
        <f t="shared" si="54"/>
        <v>0</v>
      </c>
    </row>
    <row r="135" spans="1:19" s="71" customFormat="1" ht="25.5">
      <c r="A135" s="84" t="s">
        <v>166</v>
      </c>
      <c r="B135" s="84" t="s">
        <v>168</v>
      </c>
      <c r="C135" s="85">
        <v>3020</v>
      </c>
      <c r="D135" s="86" t="s">
        <v>170</v>
      </c>
      <c r="E135" s="87">
        <v>32200</v>
      </c>
      <c r="F135" s="88">
        <v>9447.72</v>
      </c>
      <c r="G135" s="87">
        <f t="shared" si="35"/>
        <v>29.3407453416149</v>
      </c>
      <c r="H135" s="87">
        <f t="shared" si="44"/>
        <v>32200</v>
      </c>
      <c r="I135" s="89">
        <f t="shared" si="44"/>
        <v>9447.72</v>
      </c>
      <c r="J135" s="87">
        <f aca="true" t="shared" si="55" ref="J135:K153">IF($C135=4010,E135,0)+IF($C135=4040,E135,0)+IF($C135=4170,E135,0)</f>
        <v>0</v>
      </c>
      <c r="K135" s="89">
        <f t="shared" si="55"/>
        <v>0</v>
      </c>
      <c r="L135" s="87">
        <f aca="true" t="shared" si="56" ref="L135:M153">IF($C135=4110,E135,0)+IF($C135=4120,E135,0)+IF($C135=4440,E135,0)+IF($C135=4140,E135,0)</f>
        <v>0</v>
      </c>
      <c r="M135" s="89">
        <f t="shared" si="56"/>
        <v>0</v>
      </c>
      <c r="N135" s="87"/>
      <c r="O135" s="89"/>
      <c r="P135" s="87"/>
      <c r="Q135" s="89"/>
      <c r="R135" s="87">
        <f t="shared" si="39"/>
        <v>0</v>
      </c>
      <c r="S135" s="89">
        <f t="shared" si="39"/>
        <v>0</v>
      </c>
    </row>
    <row r="136" spans="1:19" s="71" customFormat="1" ht="25.5">
      <c r="A136" s="84" t="s">
        <v>166</v>
      </c>
      <c r="B136" s="84" t="s">
        <v>168</v>
      </c>
      <c r="C136" s="85">
        <v>4010</v>
      </c>
      <c r="D136" s="86" t="s">
        <v>132</v>
      </c>
      <c r="E136" s="87">
        <v>19000</v>
      </c>
      <c r="F136" s="88">
        <v>8200.99</v>
      </c>
      <c r="G136" s="87">
        <f t="shared" si="35"/>
        <v>43.163105263157895</v>
      </c>
      <c r="H136" s="87">
        <f t="shared" si="44"/>
        <v>19000</v>
      </c>
      <c r="I136" s="89">
        <f t="shared" si="44"/>
        <v>8200.99</v>
      </c>
      <c r="J136" s="87">
        <f t="shared" si="55"/>
        <v>19000</v>
      </c>
      <c r="K136" s="89">
        <f t="shared" si="55"/>
        <v>8200.99</v>
      </c>
      <c r="L136" s="87">
        <f t="shared" si="56"/>
        <v>0</v>
      </c>
      <c r="M136" s="89">
        <f t="shared" si="56"/>
        <v>0</v>
      </c>
      <c r="N136" s="87"/>
      <c r="O136" s="89"/>
      <c r="P136" s="87"/>
      <c r="Q136" s="89"/>
      <c r="R136" s="87">
        <f t="shared" si="39"/>
        <v>0</v>
      </c>
      <c r="S136" s="89">
        <f t="shared" si="39"/>
        <v>0</v>
      </c>
    </row>
    <row r="137" spans="1:19" s="71" customFormat="1" ht="12.75">
      <c r="A137" s="84" t="s">
        <v>166</v>
      </c>
      <c r="B137" s="84" t="s">
        <v>168</v>
      </c>
      <c r="C137" s="85">
        <v>4040</v>
      </c>
      <c r="D137" s="86" t="s">
        <v>93</v>
      </c>
      <c r="E137" s="87">
        <v>1489</v>
      </c>
      <c r="F137" s="88">
        <v>1422.9</v>
      </c>
      <c r="G137" s="87">
        <f t="shared" si="35"/>
        <v>95.56077904633983</v>
      </c>
      <c r="H137" s="87">
        <f t="shared" si="44"/>
        <v>1489</v>
      </c>
      <c r="I137" s="89">
        <f t="shared" si="44"/>
        <v>1422.9</v>
      </c>
      <c r="J137" s="87">
        <f t="shared" si="55"/>
        <v>1489</v>
      </c>
      <c r="K137" s="89">
        <f t="shared" si="55"/>
        <v>1422.9</v>
      </c>
      <c r="L137" s="87">
        <f t="shared" si="56"/>
        <v>0</v>
      </c>
      <c r="M137" s="89">
        <f t="shared" si="56"/>
        <v>0</v>
      </c>
      <c r="N137" s="87"/>
      <c r="O137" s="89"/>
      <c r="P137" s="87"/>
      <c r="Q137" s="89"/>
      <c r="R137" s="87">
        <f t="shared" si="39"/>
        <v>0</v>
      </c>
      <c r="S137" s="89">
        <f t="shared" si="39"/>
        <v>0</v>
      </c>
    </row>
    <row r="138" spans="1:19" s="71" customFormat="1" ht="12.75">
      <c r="A138" s="84" t="s">
        <v>166</v>
      </c>
      <c r="B138" s="84" t="s">
        <v>168</v>
      </c>
      <c r="C138" s="85">
        <v>4110</v>
      </c>
      <c r="D138" s="86" t="s">
        <v>94</v>
      </c>
      <c r="E138" s="87">
        <v>4186</v>
      </c>
      <c r="F138" s="88">
        <v>1928.85</v>
      </c>
      <c r="G138" s="87">
        <f aca="true" t="shared" si="57" ref="G138:G201">100*F138/E138</f>
        <v>46.07859531772575</v>
      </c>
      <c r="H138" s="87">
        <f t="shared" si="44"/>
        <v>4186</v>
      </c>
      <c r="I138" s="89">
        <f t="shared" si="44"/>
        <v>1928.85</v>
      </c>
      <c r="J138" s="87">
        <f t="shared" si="55"/>
        <v>0</v>
      </c>
      <c r="K138" s="89">
        <f t="shared" si="55"/>
        <v>0</v>
      </c>
      <c r="L138" s="87">
        <f t="shared" si="56"/>
        <v>4186</v>
      </c>
      <c r="M138" s="89">
        <f t="shared" si="56"/>
        <v>1928.85</v>
      </c>
      <c r="N138" s="87"/>
      <c r="O138" s="89"/>
      <c r="P138" s="87"/>
      <c r="Q138" s="89"/>
      <c r="R138" s="87">
        <f t="shared" si="39"/>
        <v>0</v>
      </c>
      <c r="S138" s="89">
        <f t="shared" si="39"/>
        <v>0</v>
      </c>
    </row>
    <row r="139" spans="1:19" s="71" customFormat="1" ht="12.75">
      <c r="A139" s="84" t="s">
        <v>166</v>
      </c>
      <c r="B139" s="84" t="s">
        <v>168</v>
      </c>
      <c r="C139" s="85">
        <v>4120</v>
      </c>
      <c r="D139" s="86" t="s">
        <v>95</v>
      </c>
      <c r="E139" s="87">
        <v>592</v>
      </c>
      <c r="F139" s="88">
        <v>237.69</v>
      </c>
      <c r="G139" s="87">
        <f t="shared" si="57"/>
        <v>40.15033783783784</v>
      </c>
      <c r="H139" s="87">
        <f t="shared" si="44"/>
        <v>592</v>
      </c>
      <c r="I139" s="89">
        <f t="shared" si="44"/>
        <v>237.69</v>
      </c>
      <c r="J139" s="87">
        <f t="shared" si="55"/>
        <v>0</v>
      </c>
      <c r="K139" s="89">
        <f t="shared" si="55"/>
        <v>0</v>
      </c>
      <c r="L139" s="87">
        <f t="shared" si="56"/>
        <v>592</v>
      </c>
      <c r="M139" s="89">
        <f t="shared" si="56"/>
        <v>237.69</v>
      </c>
      <c r="N139" s="87"/>
      <c r="O139" s="89"/>
      <c r="P139" s="87"/>
      <c r="Q139" s="89"/>
      <c r="R139" s="87">
        <f t="shared" si="39"/>
        <v>0</v>
      </c>
      <c r="S139" s="89">
        <f t="shared" si="39"/>
        <v>0</v>
      </c>
    </row>
    <row r="140" spans="1:19" s="71" customFormat="1" ht="38.25">
      <c r="A140" s="84" t="s">
        <v>166</v>
      </c>
      <c r="B140" s="84" t="s">
        <v>168</v>
      </c>
      <c r="C140" s="85">
        <v>4140</v>
      </c>
      <c r="D140" s="86" t="s">
        <v>96</v>
      </c>
      <c r="E140" s="87">
        <v>1080</v>
      </c>
      <c r="F140" s="88">
        <v>693.15</v>
      </c>
      <c r="G140" s="87">
        <f t="shared" si="57"/>
        <v>64.18055555555556</v>
      </c>
      <c r="H140" s="87">
        <f t="shared" si="44"/>
        <v>1080</v>
      </c>
      <c r="I140" s="89">
        <f t="shared" si="44"/>
        <v>693.15</v>
      </c>
      <c r="J140" s="87">
        <f t="shared" si="55"/>
        <v>0</v>
      </c>
      <c r="K140" s="89">
        <f t="shared" si="55"/>
        <v>0</v>
      </c>
      <c r="L140" s="87">
        <f t="shared" si="56"/>
        <v>1080</v>
      </c>
      <c r="M140" s="89">
        <f t="shared" si="56"/>
        <v>693.15</v>
      </c>
      <c r="N140" s="87"/>
      <c r="O140" s="89"/>
      <c r="P140" s="87"/>
      <c r="Q140" s="89"/>
      <c r="R140" s="87">
        <f t="shared" si="39"/>
        <v>0</v>
      </c>
      <c r="S140" s="89">
        <f t="shared" si="39"/>
        <v>0</v>
      </c>
    </row>
    <row r="141" spans="1:19" s="71" customFormat="1" ht="12.75">
      <c r="A141" s="84" t="s">
        <v>166</v>
      </c>
      <c r="B141" s="84" t="s">
        <v>168</v>
      </c>
      <c r="C141" s="85">
        <v>4170</v>
      </c>
      <c r="D141" s="86" t="s">
        <v>97</v>
      </c>
      <c r="E141" s="87">
        <v>3600</v>
      </c>
      <c r="F141" s="88">
        <v>1200</v>
      </c>
      <c r="G141" s="87">
        <f t="shared" si="57"/>
        <v>33.333333333333336</v>
      </c>
      <c r="H141" s="87">
        <f t="shared" si="44"/>
        <v>3600</v>
      </c>
      <c r="I141" s="89">
        <f t="shared" si="44"/>
        <v>1200</v>
      </c>
      <c r="J141" s="87">
        <f t="shared" si="55"/>
        <v>3600</v>
      </c>
      <c r="K141" s="89">
        <f t="shared" si="55"/>
        <v>1200</v>
      </c>
      <c r="L141" s="87">
        <f t="shared" si="56"/>
        <v>0</v>
      </c>
      <c r="M141" s="89">
        <f t="shared" si="56"/>
        <v>0</v>
      </c>
      <c r="N141" s="87"/>
      <c r="O141" s="89"/>
      <c r="P141" s="87"/>
      <c r="Q141" s="89"/>
      <c r="R141" s="87">
        <f t="shared" si="39"/>
        <v>0</v>
      </c>
      <c r="S141" s="89">
        <f t="shared" si="39"/>
        <v>0</v>
      </c>
    </row>
    <row r="142" spans="1:19" s="71" customFormat="1" ht="12.75">
      <c r="A142" s="84" t="s">
        <v>166</v>
      </c>
      <c r="B142" s="84" t="s">
        <v>168</v>
      </c>
      <c r="C142" s="85">
        <v>4210</v>
      </c>
      <c r="D142" s="86" t="s">
        <v>98</v>
      </c>
      <c r="E142" s="87">
        <v>40500</v>
      </c>
      <c r="F142" s="88">
        <v>10195.22</v>
      </c>
      <c r="G142" s="87">
        <f t="shared" si="57"/>
        <v>25.173382716049378</v>
      </c>
      <c r="H142" s="87">
        <f t="shared" si="44"/>
        <v>40500</v>
      </c>
      <c r="I142" s="89">
        <f t="shared" si="44"/>
        <v>10195.22</v>
      </c>
      <c r="J142" s="87">
        <f t="shared" si="55"/>
        <v>0</v>
      </c>
      <c r="K142" s="89">
        <f t="shared" si="55"/>
        <v>0</v>
      </c>
      <c r="L142" s="87">
        <f t="shared" si="56"/>
        <v>0</v>
      </c>
      <c r="M142" s="89">
        <f t="shared" si="56"/>
        <v>0</v>
      </c>
      <c r="N142" s="87"/>
      <c r="O142" s="89"/>
      <c r="P142" s="87"/>
      <c r="Q142" s="89"/>
      <c r="R142" s="87">
        <f aca="true" t="shared" si="58" ref="R142:S205">IF($C142=6050,E142,0)+IF($C142=6060,E142,0)+IF($C142=6300,E142,0)</f>
        <v>0</v>
      </c>
      <c r="S142" s="89">
        <f t="shared" si="58"/>
        <v>0</v>
      </c>
    </row>
    <row r="143" spans="1:19" s="71" customFormat="1" ht="12.75">
      <c r="A143" s="84" t="s">
        <v>166</v>
      </c>
      <c r="B143" s="84" t="s">
        <v>168</v>
      </c>
      <c r="C143" s="85">
        <v>4260</v>
      </c>
      <c r="D143" s="86" t="s">
        <v>143</v>
      </c>
      <c r="E143" s="87">
        <v>9000</v>
      </c>
      <c r="F143" s="88">
        <v>2463.7</v>
      </c>
      <c r="G143" s="87">
        <f t="shared" si="57"/>
        <v>27.374444444444443</v>
      </c>
      <c r="H143" s="87">
        <f t="shared" si="44"/>
        <v>9000</v>
      </c>
      <c r="I143" s="89">
        <f t="shared" si="44"/>
        <v>2463.7</v>
      </c>
      <c r="J143" s="87">
        <f t="shared" si="55"/>
        <v>0</v>
      </c>
      <c r="K143" s="89">
        <f t="shared" si="55"/>
        <v>0</v>
      </c>
      <c r="L143" s="87">
        <f t="shared" si="56"/>
        <v>0</v>
      </c>
      <c r="M143" s="89">
        <f t="shared" si="56"/>
        <v>0</v>
      </c>
      <c r="N143" s="87"/>
      <c r="O143" s="89"/>
      <c r="P143" s="87"/>
      <c r="Q143" s="89"/>
      <c r="R143" s="87">
        <f t="shared" si="58"/>
        <v>0</v>
      </c>
      <c r="S143" s="89">
        <f t="shared" si="58"/>
        <v>0</v>
      </c>
    </row>
    <row r="144" spans="1:19" s="71" customFormat="1" ht="12.75">
      <c r="A144" s="84" t="s">
        <v>166</v>
      </c>
      <c r="B144" s="84" t="s">
        <v>168</v>
      </c>
      <c r="C144" s="85">
        <v>4270</v>
      </c>
      <c r="D144" s="86" t="s">
        <v>100</v>
      </c>
      <c r="E144" s="87">
        <v>31000</v>
      </c>
      <c r="F144" s="88"/>
      <c r="G144" s="87">
        <f t="shared" si="57"/>
        <v>0</v>
      </c>
      <c r="H144" s="87">
        <f t="shared" si="44"/>
        <v>31000</v>
      </c>
      <c r="I144" s="89">
        <f t="shared" si="44"/>
        <v>0</v>
      </c>
      <c r="J144" s="87">
        <f t="shared" si="55"/>
        <v>0</v>
      </c>
      <c r="K144" s="89">
        <f t="shared" si="55"/>
        <v>0</v>
      </c>
      <c r="L144" s="87">
        <f t="shared" si="56"/>
        <v>0</v>
      </c>
      <c r="M144" s="89">
        <f t="shared" si="56"/>
        <v>0</v>
      </c>
      <c r="N144" s="87"/>
      <c r="O144" s="89"/>
      <c r="P144" s="87"/>
      <c r="Q144" s="89"/>
      <c r="R144" s="87">
        <f t="shared" si="58"/>
        <v>0</v>
      </c>
      <c r="S144" s="89">
        <f t="shared" si="58"/>
        <v>0</v>
      </c>
    </row>
    <row r="145" spans="1:19" s="71" customFormat="1" ht="12.75">
      <c r="A145" s="84" t="s">
        <v>166</v>
      </c>
      <c r="B145" s="84" t="s">
        <v>168</v>
      </c>
      <c r="C145" s="85">
        <v>4280</v>
      </c>
      <c r="D145" s="86" t="s">
        <v>144</v>
      </c>
      <c r="E145" s="87">
        <v>1950</v>
      </c>
      <c r="F145" s="88"/>
      <c r="G145" s="87">
        <f t="shared" si="57"/>
        <v>0</v>
      </c>
      <c r="H145" s="87">
        <f t="shared" si="44"/>
        <v>1950</v>
      </c>
      <c r="I145" s="89">
        <f t="shared" si="44"/>
        <v>0</v>
      </c>
      <c r="J145" s="87">
        <f t="shared" si="55"/>
        <v>0</v>
      </c>
      <c r="K145" s="89">
        <f t="shared" si="55"/>
        <v>0</v>
      </c>
      <c r="L145" s="87">
        <f t="shared" si="56"/>
        <v>0</v>
      </c>
      <c r="M145" s="89">
        <f t="shared" si="56"/>
        <v>0</v>
      </c>
      <c r="N145" s="87"/>
      <c r="O145" s="89"/>
      <c r="P145" s="87"/>
      <c r="Q145" s="89"/>
      <c r="R145" s="87">
        <f t="shared" si="58"/>
        <v>0</v>
      </c>
      <c r="S145" s="89">
        <f t="shared" si="58"/>
        <v>0</v>
      </c>
    </row>
    <row r="146" spans="1:19" s="71" customFormat="1" ht="12.75">
      <c r="A146" s="84" t="s">
        <v>166</v>
      </c>
      <c r="B146" s="84" t="s">
        <v>168</v>
      </c>
      <c r="C146" s="85">
        <v>4300</v>
      </c>
      <c r="D146" s="86" t="s">
        <v>88</v>
      </c>
      <c r="E146" s="87">
        <v>4500</v>
      </c>
      <c r="F146" s="88">
        <v>838.86</v>
      </c>
      <c r="G146" s="87">
        <f t="shared" si="57"/>
        <v>18.641333333333332</v>
      </c>
      <c r="H146" s="87">
        <f t="shared" si="44"/>
        <v>4500</v>
      </c>
      <c r="I146" s="89">
        <f t="shared" si="44"/>
        <v>838.86</v>
      </c>
      <c r="J146" s="87">
        <f t="shared" si="55"/>
        <v>0</v>
      </c>
      <c r="K146" s="89">
        <f t="shared" si="55"/>
        <v>0</v>
      </c>
      <c r="L146" s="87">
        <f t="shared" si="56"/>
        <v>0</v>
      </c>
      <c r="M146" s="89">
        <f t="shared" si="56"/>
        <v>0</v>
      </c>
      <c r="N146" s="87"/>
      <c r="O146" s="89"/>
      <c r="P146" s="87"/>
      <c r="Q146" s="89"/>
      <c r="R146" s="87">
        <f t="shared" si="58"/>
        <v>0</v>
      </c>
      <c r="S146" s="89">
        <f t="shared" si="58"/>
        <v>0</v>
      </c>
    </row>
    <row r="147" spans="1:19" s="71" customFormat="1" ht="38.25">
      <c r="A147" s="84" t="s">
        <v>166</v>
      </c>
      <c r="B147" s="84" t="s">
        <v>168</v>
      </c>
      <c r="C147" s="85">
        <v>4360</v>
      </c>
      <c r="D147" s="86" t="s">
        <v>137</v>
      </c>
      <c r="E147" s="87">
        <v>800</v>
      </c>
      <c r="F147" s="88">
        <v>78.93</v>
      </c>
      <c r="G147" s="87">
        <f t="shared" si="57"/>
        <v>9.86625</v>
      </c>
      <c r="H147" s="87">
        <f t="shared" si="44"/>
        <v>800</v>
      </c>
      <c r="I147" s="89">
        <f t="shared" si="44"/>
        <v>78.93</v>
      </c>
      <c r="J147" s="87">
        <f t="shared" si="55"/>
        <v>0</v>
      </c>
      <c r="K147" s="89">
        <f t="shared" si="55"/>
        <v>0</v>
      </c>
      <c r="L147" s="87">
        <f t="shared" si="56"/>
        <v>0</v>
      </c>
      <c r="M147" s="89">
        <f t="shared" si="56"/>
        <v>0</v>
      </c>
      <c r="N147" s="87"/>
      <c r="O147" s="89"/>
      <c r="P147" s="87"/>
      <c r="Q147" s="89"/>
      <c r="R147" s="87">
        <f t="shared" si="58"/>
        <v>0</v>
      </c>
      <c r="S147" s="89">
        <f t="shared" si="58"/>
        <v>0</v>
      </c>
    </row>
    <row r="148" spans="1:19" s="71" customFormat="1" ht="38.25">
      <c r="A148" s="84" t="s">
        <v>166</v>
      </c>
      <c r="B148" s="84" t="s">
        <v>168</v>
      </c>
      <c r="C148" s="85">
        <v>4370</v>
      </c>
      <c r="D148" s="86" t="s">
        <v>101</v>
      </c>
      <c r="E148" s="87">
        <v>800</v>
      </c>
      <c r="F148" s="88">
        <v>603.42</v>
      </c>
      <c r="G148" s="87">
        <f t="shared" si="57"/>
        <v>75.4275</v>
      </c>
      <c r="H148" s="87">
        <f t="shared" si="44"/>
        <v>800</v>
      </c>
      <c r="I148" s="89">
        <f t="shared" si="44"/>
        <v>603.42</v>
      </c>
      <c r="J148" s="87">
        <f t="shared" si="55"/>
        <v>0</v>
      </c>
      <c r="K148" s="89">
        <f t="shared" si="55"/>
        <v>0</v>
      </c>
      <c r="L148" s="87">
        <f t="shared" si="56"/>
        <v>0</v>
      </c>
      <c r="M148" s="89">
        <f t="shared" si="56"/>
        <v>0</v>
      </c>
      <c r="N148" s="87"/>
      <c r="O148" s="89"/>
      <c r="P148" s="87"/>
      <c r="Q148" s="89"/>
      <c r="R148" s="87">
        <f t="shared" si="58"/>
        <v>0</v>
      </c>
      <c r="S148" s="89">
        <f t="shared" si="58"/>
        <v>0</v>
      </c>
    </row>
    <row r="149" spans="1:19" s="71" customFormat="1" ht="12.75">
      <c r="A149" s="84" t="s">
        <v>166</v>
      </c>
      <c r="B149" s="84" t="s">
        <v>168</v>
      </c>
      <c r="C149" s="85">
        <v>4410</v>
      </c>
      <c r="D149" s="86" t="s">
        <v>138</v>
      </c>
      <c r="E149" s="87">
        <v>800</v>
      </c>
      <c r="F149" s="88">
        <v>365.12</v>
      </c>
      <c r="G149" s="87">
        <f t="shared" si="57"/>
        <v>45.64</v>
      </c>
      <c r="H149" s="87">
        <f t="shared" si="44"/>
        <v>800</v>
      </c>
      <c r="I149" s="89">
        <f t="shared" si="44"/>
        <v>365.12</v>
      </c>
      <c r="J149" s="87">
        <f t="shared" si="55"/>
        <v>0</v>
      </c>
      <c r="K149" s="89">
        <f t="shared" si="55"/>
        <v>0</v>
      </c>
      <c r="L149" s="87">
        <f t="shared" si="56"/>
        <v>0</v>
      </c>
      <c r="M149" s="89">
        <f t="shared" si="56"/>
        <v>0</v>
      </c>
      <c r="N149" s="87"/>
      <c r="O149" s="89"/>
      <c r="P149" s="87"/>
      <c r="Q149" s="89"/>
      <c r="R149" s="87">
        <f t="shared" si="58"/>
        <v>0</v>
      </c>
      <c r="S149" s="89">
        <f t="shared" si="58"/>
        <v>0</v>
      </c>
    </row>
    <row r="150" spans="1:19" s="71" customFormat="1" ht="12.75">
      <c r="A150" s="84" t="s">
        <v>166</v>
      </c>
      <c r="B150" s="84" t="s">
        <v>168</v>
      </c>
      <c r="C150" s="85">
        <v>4430</v>
      </c>
      <c r="D150" s="86" t="s">
        <v>89</v>
      </c>
      <c r="E150" s="87">
        <v>7750</v>
      </c>
      <c r="F150" s="88">
        <v>4987</v>
      </c>
      <c r="G150" s="87">
        <f t="shared" si="57"/>
        <v>64.34838709677419</v>
      </c>
      <c r="H150" s="87">
        <f t="shared" si="44"/>
        <v>7750</v>
      </c>
      <c r="I150" s="89">
        <f t="shared" si="44"/>
        <v>4987</v>
      </c>
      <c r="J150" s="87">
        <f t="shared" si="55"/>
        <v>0</v>
      </c>
      <c r="K150" s="89">
        <f t="shared" si="55"/>
        <v>0</v>
      </c>
      <c r="L150" s="87">
        <f t="shared" si="56"/>
        <v>0</v>
      </c>
      <c r="M150" s="89">
        <f t="shared" si="56"/>
        <v>0</v>
      </c>
      <c r="N150" s="87"/>
      <c r="O150" s="89"/>
      <c r="P150" s="87"/>
      <c r="Q150" s="89"/>
      <c r="R150" s="87">
        <f t="shared" si="58"/>
        <v>0</v>
      </c>
      <c r="S150" s="89">
        <f t="shared" si="58"/>
        <v>0</v>
      </c>
    </row>
    <row r="151" spans="1:19" s="71" customFormat="1" ht="25.5">
      <c r="A151" s="84" t="s">
        <v>166</v>
      </c>
      <c r="B151" s="84" t="s">
        <v>168</v>
      </c>
      <c r="C151" s="85">
        <v>4440</v>
      </c>
      <c r="D151" s="86" t="s">
        <v>133</v>
      </c>
      <c r="E151" s="87">
        <v>1200</v>
      </c>
      <c r="F151" s="88">
        <v>900</v>
      </c>
      <c r="G151" s="87">
        <f t="shared" si="57"/>
        <v>75</v>
      </c>
      <c r="H151" s="87">
        <f t="shared" si="44"/>
        <v>1200</v>
      </c>
      <c r="I151" s="89">
        <f t="shared" si="44"/>
        <v>900</v>
      </c>
      <c r="J151" s="87">
        <f t="shared" si="55"/>
        <v>0</v>
      </c>
      <c r="K151" s="89">
        <f t="shared" si="55"/>
        <v>0</v>
      </c>
      <c r="L151" s="87">
        <f t="shared" si="56"/>
        <v>1200</v>
      </c>
      <c r="M151" s="89">
        <f t="shared" si="56"/>
        <v>900</v>
      </c>
      <c r="N151" s="87"/>
      <c r="O151" s="89"/>
      <c r="P151" s="87"/>
      <c r="Q151" s="89"/>
      <c r="R151" s="87">
        <f t="shared" si="58"/>
        <v>0</v>
      </c>
      <c r="S151" s="89">
        <f t="shared" si="58"/>
        <v>0</v>
      </c>
    </row>
    <row r="152" spans="1:19" s="71" customFormat="1" ht="38.25">
      <c r="A152" s="84" t="s">
        <v>166</v>
      </c>
      <c r="B152" s="84" t="s">
        <v>168</v>
      </c>
      <c r="C152" s="85">
        <v>4740</v>
      </c>
      <c r="D152" s="86" t="s">
        <v>148</v>
      </c>
      <c r="E152" s="87">
        <v>200</v>
      </c>
      <c r="F152" s="88"/>
      <c r="G152" s="87">
        <f t="shared" si="57"/>
        <v>0</v>
      </c>
      <c r="H152" s="87">
        <f t="shared" si="44"/>
        <v>200</v>
      </c>
      <c r="I152" s="89">
        <f t="shared" si="44"/>
        <v>0</v>
      </c>
      <c r="J152" s="87">
        <f t="shared" si="55"/>
        <v>0</v>
      </c>
      <c r="K152" s="89">
        <f t="shared" si="55"/>
        <v>0</v>
      </c>
      <c r="L152" s="87">
        <f t="shared" si="56"/>
        <v>0</v>
      </c>
      <c r="M152" s="89">
        <f t="shared" si="56"/>
        <v>0</v>
      </c>
      <c r="N152" s="87"/>
      <c r="O152" s="89"/>
      <c r="P152" s="87"/>
      <c r="Q152" s="89"/>
      <c r="R152" s="87">
        <f t="shared" si="58"/>
        <v>0</v>
      </c>
      <c r="S152" s="89">
        <f t="shared" si="58"/>
        <v>0</v>
      </c>
    </row>
    <row r="153" spans="1:19" s="71" customFormat="1" ht="25.5">
      <c r="A153" s="84" t="s">
        <v>166</v>
      </c>
      <c r="B153" s="84" t="s">
        <v>168</v>
      </c>
      <c r="C153" s="85">
        <v>4750</v>
      </c>
      <c r="D153" s="86" t="s">
        <v>139</v>
      </c>
      <c r="E153" s="87">
        <v>1000</v>
      </c>
      <c r="F153" s="88"/>
      <c r="G153" s="87">
        <f t="shared" si="57"/>
        <v>0</v>
      </c>
      <c r="H153" s="87">
        <f t="shared" si="44"/>
        <v>1000</v>
      </c>
      <c r="I153" s="89">
        <f t="shared" si="44"/>
        <v>0</v>
      </c>
      <c r="J153" s="87">
        <f t="shared" si="55"/>
        <v>0</v>
      </c>
      <c r="K153" s="89">
        <f t="shared" si="55"/>
        <v>0</v>
      </c>
      <c r="L153" s="87">
        <f t="shared" si="56"/>
        <v>0</v>
      </c>
      <c r="M153" s="89">
        <f t="shared" si="56"/>
        <v>0</v>
      </c>
      <c r="N153" s="87"/>
      <c r="O153" s="89"/>
      <c r="P153" s="87"/>
      <c r="Q153" s="89"/>
      <c r="R153" s="87">
        <f t="shared" si="58"/>
        <v>0</v>
      </c>
      <c r="S153" s="89">
        <f t="shared" si="58"/>
        <v>0</v>
      </c>
    </row>
    <row r="154" spans="1:19" s="71" customFormat="1" ht="12.75">
      <c r="A154" s="90" t="s">
        <v>166</v>
      </c>
      <c r="B154" s="90" t="s">
        <v>171</v>
      </c>
      <c r="C154" s="109"/>
      <c r="D154" s="91" t="s">
        <v>172</v>
      </c>
      <c r="E154" s="92">
        <f>SUM(E155:E157)</f>
        <v>1800</v>
      </c>
      <c r="F154" s="93">
        <f>SUM(F155:F157)</f>
        <v>250.95</v>
      </c>
      <c r="G154" s="92">
        <f t="shared" si="57"/>
        <v>13.941666666666666</v>
      </c>
      <c r="H154" s="92">
        <f>SUM(H155:H157)</f>
        <v>1800</v>
      </c>
      <c r="I154" s="93">
        <f>SUM(I155:I157)</f>
        <v>250.95</v>
      </c>
      <c r="J154" s="92">
        <f aca="true" t="shared" si="59" ref="J154:S154">SUM(J155:J157)</f>
        <v>500</v>
      </c>
      <c r="K154" s="93">
        <f>SUM(K155:K157)</f>
        <v>0</v>
      </c>
      <c r="L154" s="92">
        <f t="shared" si="59"/>
        <v>0</v>
      </c>
      <c r="M154" s="93">
        <f>SUM(M155:M157)</f>
        <v>0</v>
      </c>
      <c r="N154" s="92">
        <f t="shared" si="59"/>
        <v>0</v>
      </c>
      <c r="O154" s="93"/>
      <c r="P154" s="92">
        <f t="shared" si="59"/>
        <v>0</v>
      </c>
      <c r="Q154" s="93">
        <f t="shared" si="59"/>
        <v>0</v>
      </c>
      <c r="R154" s="92">
        <f t="shared" si="59"/>
        <v>0</v>
      </c>
      <c r="S154" s="93">
        <f t="shared" si="59"/>
        <v>0</v>
      </c>
    </row>
    <row r="155" spans="1:19" s="71" customFormat="1" ht="12.75">
      <c r="A155" s="84" t="s">
        <v>166</v>
      </c>
      <c r="B155" s="84" t="s">
        <v>171</v>
      </c>
      <c r="C155" s="85">
        <v>4170</v>
      </c>
      <c r="D155" s="86" t="s">
        <v>97</v>
      </c>
      <c r="E155" s="87">
        <v>500</v>
      </c>
      <c r="F155" s="88"/>
      <c r="G155" s="87">
        <f t="shared" si="57"/>
        <v>0</v>
      </c>
      <c r="H155" s="87">
        <f t="shared" si="44"/>
        <v>500</v>
      </c>
      <c r="I155" s="89">
        <f t="shared" si="44"/>
        <v>0</v>
      </c>
      <c r="J155" s="87">
        <f aca="true" t="shared" si="60" ref="J155:K157">IF($C155=4010,E155,0)+IF($C155=4040,E155,0)+IF($C155=4170,E155,0)</f>
        <v>500</v>
      </c>
      <c r="K155" s="89">
        <f t="shared" si="60"/>
        <v>0</v>
      </c>
      <c r="L155" s="87">
        <f aca="true" t="shared" si="61" ref="L155:M157">IF($C155=4110,E155,0)+IF($C155=4120,E155,0)+IF($C155=4440,E155,0)+IF($C155=4140,E155,0)</f>
        <v>0</v>
      </c>
      <c r="M155" s="89">
        <f t="shared" si="61"/>
        <v>0</v>
      </c>
      <c r="N155" s="87"/>
      <c r="O155" s="89"/>
      <c r="P155" s="87"/>
      <c r="Q155" s="89"/>
      <c r="R155" s="87">
        <f t="shared" si="58"/>
        <v>0</v>
      </c>
      <c r="S155" s="89">
        <f t="shared" si="58"/>
        <v>0</v>
      </c>
    </row>
    <row r="156" spans="1:19" s="71" customFormat="1" ht="12.75">
      <c r="A156" s="84" t="s">
        <v>166</v>
      </c>
      <c r="B156" s="84" t="s">
        <v>171</v>
      </c>
      <c r="C156" s="85">
        <v>4210</v>
      </c>
      <c r="D156" s="86" t="s">
        <v>98</v>
      </c>
      <c r="E156" s="87">
        <v>1000</v>
      </c>
      <c r="F156" s="88">
        <v>250.95</v>
      </c>
      <c r="G156" s="87">
        <f t="shared" si="57"/>
        <v>25.095</v>
      </c>
      <c r="H156" s="87">
        <f t="shared" si="44"/>
        <v>1000</v>
      </c>
      <c r="I156" s="89">
        <f t="shared" si="44"/>
        <v>250.95</v>
      </c>
      <c r="J156" s="87">
        <f t="shared" si="60"/>
        <v>0</v>
      </c>
      <c r="K156" s="89">
        <f t="shared" si="60"/>
        <v>0</v>
      </c>
      <c r="L156" s="87">
        <f t="shared" si="61"/>
        <v>0</v>
      </c>
      <c r="M156" s="89">
        <f t="shared" si="61"/>
        <v>0</v>
      </c>
      <c r="N156" s="87"/>
      <c r="O156" s="89"/>
      <c r="P156" s="87"/>
      <c r="Q156" s="89"/>
      <c r="R156" s="87">
        <f t="shared" si="58"/>
        <v>0</v>
      </c>
      <c r="S156" s="89">
        <f t="shared" si="58"/>
        <v>0</v>
      </c>
    </row>
    <row r="157" spans="1:19" s="71" customFormat="1" ht="12.75">
      <c r="A157" s="94" t="s">
        <v>166</v>
      </c>
      <c r="B157" s="94" t="s">
        <v>171</v>
      </c>
      <c r="C157" s="95">
        <v>4300</v>
      </c>
      <c r="D157" s="96" t="s">
        <v>88</v>
      </c>
      <c r="E157" s="99">
        <v>300</v>
      </c>
      <c r="F157" s="100"/>
      <c r="G157" s="99">
        <f t="shared" si="57"/>
        <v>0</v>
      </c>
      <c r="H157" s="99">
        <f t="shared" si="44"/>
        <v>300</v>
      </c>
      <c r="I157" s="101">
        <f t="shared" si="44"/>
        <v>0</v>
      </c>
      <c r="J157" s="99">
        <f t="shared" si="60"/>
        <v>0</v>
      </c>
      <c r="K157" s="101">
        <f t="shared" si="60"/>
        <v>0</v>
      </c>
      <c r="L157" s="99">
        <f t="shared" si="61"/>
        <v>0</v>
      </c>
      <c r="M157" s="101">
        <f t="shared" si="61"/>
        <v>0</v>
      </c>
      <c r="N157" s="99"/>
      <c r="O157" s="101"/>
      <c r="P157" s="99"/>
      <c r="Q157" s="101"/>
      <c r="R157" s="99">
        <f t="shared" si="58"/>
        <v>0</v>
      </c>
      <c r="S157" s="101">
        <f t="shared" si="58"/>
        <v>0</v>
      </c>
    </row>
    <row r="158" spans="1:19" s="71" customFormat="1" ht="89.25">
      <c r="A158" s="75" t="s">
        <v>173</v>
      </c>
      <c r="B158" s="75"/>
      <c r="C158" s="102"/>
      <c r="D158" s="76" t="s">
        <v>174</v>
      </c>
      <c r="E158" s="77">
        <f>SUM(E159)</f>
        <v>82425</v>
      </c>
      <c r="F158" s="78">
        <f>SUM(F159)</f>
        <v>43628.5</v>
      </c>
      <c r="G158" s="77">
        <f t="shared" si="57"/>
        <v>52.93114952987565</v>
      </c>
      <c r="H158" s="77">
        <f aca="true" t="shared" si="62" ref="H158:S158">SUM(H159)</f>
        <v>82425</v>
      </c>
      <c r="I158" s="78">
        <f t="shared" si="62"/>
        <v>43628.5</v>
      </c>
      <c r="J158" s="77">
        <f t="shared" si="62"/>
        <v>48000</v>
      </c>
      <c r="K158" s="78">
        <f t="shared" si="62"/>
        <v>26504</v>
      </c>
      <c r="L158" s="77">
        <f t="shared" si="62"/>
        <v>2975</v>
      </c>
      <c r="M158" s="78">
        <f t="shared" si="62"/>
        <v>210.25</v>
      </c>
      <c r="N158" s="77">
        <f t="shared" si="62"/>
        <v>0</v>
      </c>
      <c r="O158" s="78"/>
      <c r="P158" s="77">
        <f t="shared" si="62"/>
        <v>0</v>
      </c>
      <c r="Q158" s="78">
        <f t="shared" si="62"/>
        <v>0</v>
      </c>
      <c r="R158" s="77">
        <f t="shared" si="58"/>
        <v>0</v>
      </c>
      <c r="S158" s="78">
        <f t="shared" si="62"/>
        <v>0</v>
      </c>
    </row>
    <row r="159" spans="1:19" s="71" customFormat="1" ht="38.25">
      <c r="A159" s="80" t="s">
        <v>173</v>
      </c>
      <c r="B159" s="80" t="s">
        <v>175</v>
      </c>
      <c r="C159" s="108"/>
      <c r="D159" s="81" t="s">
        <v>176</v>
      </c>
      <c r="E159" s="82">
        <f>SUM(E160:E169)</f>
        <v>82425</v>
      </c>
      <c r="F159" s="83">
        <f>SUM(F160:F169)</f>
        <v>43628.5</v>
      </c>
      <c r="G159" s="82">
        <f t="shared" si="57"/>
        <v>52.93114952987565</v>
      </c>
      <c r="H159" s="82">
        <f aca="true" t="shared" si="63" ref="H159:S159">SUM(H160:H169)</f>
        <v>82425</v>
      </c>
      <c r="I159" s="83">
        <f>SUM(I160:I169)</f>
        <v>43628.5</v>
      </c>
      <c r="J159" s="82">
        <f t="shared" si="63"/>
        <v>48000</v>
      </c>
      <c r="K159" s="83">
        <f>SUM(K160:K169)</f>
        <v>26504</v>
      </c>
      <c r="L159" s="82">
        <f t="shared" si="63"/>
        <v>2975</v>
      </c>
      <c r="M159" s="83">
        <f>SUM(M160:M169)</f>
        <v>210.25</v>
      </c>
      <c r="N159" s="82">
        <f t="shared" si="63"/>
        <v>0</v>
      </c>
      <c r="O159" s="83"/>
      <c r="P159" s="82">
        <f t="shared" si="63"/>
        <v>0</v>
      </c>
      <c r="Q159" s="83">
        <f t="shared" si="63"/>
        <v>0</v>
      </c>
      <c r="R159" s="82">
        <f t="shared" si="63"/>
        <v>0</v>
      </c>
      <c r="S159" s="83">
        <f t="shared" si="63"/>
        <v>0</v>
      </c>
    </row>
    <row r="160" spans="1:19" s="71" customFormat="1" ht="25.5">
      <c r="A160" s="84" t="s">
        <v>173</v>
      </c>
      <c r="B160" s="84" t="s">
        <v>175</v>
      </c>
      <c r="C160" s="85">
        <v>3030</v>
      </c>
      <c r="D160" s="86" t="s">
        <v>136</v>
      </c>
      <c r="E160" s="87">
        <v>3150</v>
      </c>
      <c r="F160" s="88">
        <v>2000</v>
      </c>
      <c r="G160" s="87">
        <f t="shared" si="57"/>
        <v>63.492063492063494</v>
      </c>
      <c r="H160" s="87">
        <f t="shared" si="44"/>
        <v>3150</v>
      </c>
      <c r="I160" s="89">
        <f t="shared" si="44"/>
        <v>2000</v>
      </c>
      <c r="J160" s="87">
        <f>IF($C160=4010,E160,0)+IF($C160=4040,E160,0)+IF($C160=4170,E160,0)</f>
        <v>0</v>
      </c>
      <c r="K160" s="89">
        <f>IF($C160=4010,F160,0)+IF($C160=4040,F160,0)+IF($C160=4170,F160,0)</f>
        <v>0</v>
      </c>
      <c r="L160" s="87">
        <f aca="true" t="shared" si="64" ref="L160:M169">IF($C160=4110,E160,0)+IF($C160=4120,E160,0)+IF($C160=4440,E160,0)+IF($C160=4140,E160,0)</f>
        <v>0</v>
      </c>
      <c r="M160" s="89">
        <f t="shared" si="64"/>
        <v>0</v>
      </c>
      <c r="N160" s="87"/>
      <c r="O160" s="89"/>
      <c r="P160" s="87"/>
      <c r="Q160" s="89"/>
      <c r="R160" s="87">
        <f t="shared" si="58"/>
        <v>0</v>
      </c>
      <c r="S160" s="89">
        <f t="shared" si="58"/>
        <v>0</v>
      </c>
    </row>
    <row r="161" spans="1:19" s="71" customFormat="1" ht="25.5">
      <c r="A161" s="84" t="s">
        <v>173</v>
      </c>
      <c r="B161" s="84" t="s">
        <v>175</v>
      </c>
      <c r="C161" s="85">
        <v>4100</v>
      </c>
      <c r="D161" s="86" t="s">
        <v>177</v>
      </c>
      <c r="E161" s="87">
        <v>40000</v>
      </c>
      <c r="F161" s="88">
        <v>23603</v>
      </c>
      <c r="G161" s="87">
        <f t="shared" si="57"/>
        <v>59.0075</v>
      </c>
      <c r="H161" s="87">
        <f t="shared" si="44"/>
        <v>40000</v>
      </c>
      <c r="I161" s="89">
        <f t="shared" si="44"/>
        <v>23603</v>
      </c>
      <c r="J161" s="87">
        <v>40000</v>
      </c>
      <c r="K161" s="89">
        <f>F161</f>
        <v>23603</v>
      </c>
      <c r="L161" s="87">
        <f t="shared" si="64"/>
        <v>0</v>
      </c>
      <c r="M161" s="89">
        <f t="shared" si="64"/>
        <v>0</v>
      </c>
      <c r="N161" s="87"/>
      <c r="O161" s="89"/>
      <c r="P161" s="87"/>
      <c r="Q161" s="89"/>
      <c r="R161" s="87">
        <f t="shared" si="58"/>
        <v>0</v>
      </c>
      <c r="S161" s="89">
        <f t="shared" si="58"/>
        <v>0</v>
      </c>
    </row>
    <row r="162" spans="1:19" s="71" customFormat="1" ht="12.75">
      <c r="A162" s="84" t="s">
        <v>173</v>
      </c>
      <c r="B162" s="84" t="s">
        <v>175</v>
      </c>
      <c r="C162" s="85">
        <v>4110</v>
      </c>
      <c r="D162" s="86" t="s">
        <v>94</v>
      </c>
      <c r="E162" s="87">
        <v>2607</v>
      </c>
      <c r="F162" s="88">
        <v>210.25</v>
      </c>
      <c r="G162" s="87">
        <f t="shared" si="57"/>
        <v>8.064825469888762</v>
      </c>
      <c r="H162" s="87">
        <f t="shared" si="44"/>
        <v>2607</v>
      </c>
      <c r="I162" s="89">
        <f t="shared" si="44"/>
        <v>210.25</v>
      </c>
      <c r="J162" s="87">
        <f aca="true" t="shared" si="65" ref="J162:K169">IF($C162=4010,E162,0)+IF($C162=4040,E162,0)+IF($C162=4170,E162,0)</f>
        <v>0</v>
      </c>
      <c r="K162" s="89">
        <f t="shared" si="65"/>
        <v>0</v>
      </c>
      <c r="L162" s="87">
        <f t="shared" si="64"/>
        <v>2607</v>
      </c>
      <c r="M162" s="89">
        <f t="shared" si="64"/>
        <v>210.25</v>
      </c>
      <c r="N162" s="87"/>
      <c r="O162" s="89"/>
      <c r="P162" s="87"/>
      <c r="Q162" s="89"/>
      <c r="R162" s="87">
        <f t="shared" si="58"/>
        <v>0</v>
      </c>
      <c r="S162" s="89">
        <f t="shared" si="58"/>
        <v>0</v>
      </c>
    </row>
    <row r="163" spans="1:19" s="71" customFormat="1" ht="12.75">
      <c r="A163" s="84" t="s">
        <v>173</v>
      </c>
      <c r="B163" s="84" t="s">
        <v>175</v>
      </c>
      <c r="C163" s="85">
        <v>4120</v>
      </c>
      <c r="D163" s="86" t="s">
        <v>95</v>
      </c>
      <c r="E163" s="87">
        <v>368</v>
      </c>
      <c r="F163" s="88"/>
      <c r="G163" s="87">
        <f t="shared" si="57"/>
        <v>0</v>
      </c>
      <c r="H163" s="87">
        <f t="shared" si="44"/>
        <v>368</v>
      </c>
      <c r="I163" s="89">
        <f t="shared" si="44"/>
        <v>0</v>
      </c>
      <c r="J163" s="87">
        <f t="shared" si="65"/>
        <v>0</v>
      </c>
      <c r="K163" s="89">
        <f t="shared" si="65"/>
        <v>0</v>
      </c>
      <c r="L163" s="87">
        <f t="shared" si="64"/>
        <v>368</v>
      </c>
      <c r="M163" s="89">
        <f t="shared" si="64"/>
        <v>0</v>
      </c>
      <c r="N163" s="87"/>
      <c r="O163" s="89"/>
      <c r="P163" s="87"/>
      <c r="Q163" s="89"/>
      <c r="R163" s="87">
        <f t="shared" si="58"/>
        <v>0</v>
      </c>
      <c r="S163" s="89">
        <f t="shared" si="58"/>
        <v>0</v>
      </c>
    </row>
    <row r="164" spans="1:19" s="71" customFormat="1" ht="12.75">
      <c r="A164" s="84" t="s">
        <v>173</v>
      </c>
      <c r="B164" s="84" t="s">
        <v>175</v>
      </c>
      <c r="C164" s="85">
        <v>4170</v>
      </c>
      <c r="D164" s="86" t="s">
        <v>97</v>
      </c>
      <c r="E164" s="87">
        <v>8000</v>
      </c>
      <c r="F164" s="88">
        <v>2901</v>
      </c>
      <c r="G164" s="87">
        <f t="shared" si="57"/>
        <v>36.2625</v>
      </c>
      <c r="H164" s="87">
        <f t="shared" si="44"/>
        <v>8000</v>
      </c>
      <c r="I164" s="89">
        <f t="shared" si="44"/>
        <v>2901</v>
      </c>
      <c r="J164" s="87">
        <f t="shared" si="65"/>
        <v>8000</v>
      </c>
      <c r="K164" s="89">
        <f t="shared" si="65"/>
        <v>2901</v>
      </c>
      <c r="L164" s="87">
        <f t="shared" si="64"/>
        <v>0</v>
      </c>
      <c r="M164" s="89">
        <f t="shared" si="64"/>
        <v>0</v>
      </c>
      <c r="N164" s="87"/>
      <c r="O164" s="89"/>
      <c r="P164" s="87"/>
      <c r="Q164" s="89"/>
      <c r="R164" s="87">
        <f t="shared" si="58"/>
        <v>0</v>
      </c>
      <c r="S164" s="89">
        <f t="shared" si="58"/>
        <v>0</v>
      </c>
    </row>
    <row r="165" spans="1:19" s="71" customFormat="1" ht="12.75">
      <c r="A165" s="84" t="s">
        <v>173</v>
      </c>
      <c r="B165" s="84" t="s">
        <v>175</v>
      </c>
      <c r="C165" s="85">
        <v>4210</v>
      </c>
      <c r="D165" s="86" t="s">
        <v>98</v>
      </c>
      <c r="E165" s="87">
        <v>5600</v>
      </c>
      <c r="F165" s="88">
        <v>3010.94</v>
      </c>
      <c r="G165" s="87">
        <f t="shared" si="57"/>
        <v>53.76678571428572</v>
      </c>
      <c r="H165" s="87">
        <f t="shared" si="44"/>
        <v>5600</v>
      </c>
      <c r="I165" s="89">
        <f t="shared" si="44"/>
        <v>3010.94</v>
      </c>
      <c r="J165" s="87">
        <f t="shared" si="65"/>
        <v>0</v>
      </c>
      <c r="K165" s="89">
        <f t="shared" si="65"/>
        <v>0</v>
      </c>
      <c r="L165" s="87">
        <f t="shared" si="64"/>
        <v>0</v>
      </c>
      <c r="M165" s="89">
        <f t="shared" si="64"/>
        <v>0</v>
      </c>
      <c r="N165" s="87"/>
      <c r="O165" s="89"/>
      <c r="P165" s="87"/>
      <c r="Q165" s="89"/>
      <c r="R165" s="87">
        <f t="shared" si="58"/>
        <v>0</v>
      </c>
      <c r="S165" s="89">
        <f t="shared" si="58"/>
        <v>0</v>
      </c>
    </row>
    <row r="166" spans="1:19" s="71" customFormat="1" ht="12.75">
      <c r="A166" s="84" t="s">
        <v>173</v>
      </c>
      <c r="B166" s="84" t="s">
        <v>175</v>
      </c>
      <c r="C166" s="85">
        <v>4300</v>
      </c>
      <c r="D166" s="86" t="s">
        <v>88</v>
      </c>
      <c r="E166" s="87">
        <v>17000</v>
      </c>
      <c r="F166" s="88">
        <v>11903.31</v>
      </c>
      <c r="G166" s="87">
        <f t="shared" si="57"/>
        <v>70.0194705882353</v>
      </c>
      <c r="H166" s="87">
        <f t="shared" si="44"/>
        <v>17000</v>
      </c>
      <c r="I166" s="89">
        <f t="shared" si="44"/>
        <v>11903.31</v>
      </c>
      <c r="J166" s="87">
        <f t="shared" si="65"/>
        <v>0</v>
      </c>
      <c r="K166" s="89">
        <f t="shared" si="65"/>
        <v>0</v>
      </c>
      <c r="L166" s="87">
        <f t="shared" si="64"/>
        <v>0</v>
      </c>
      <c r="M166" s="89">
        <f t="shared" si="64"/>
        <v>0</v>
      </c>
      <c r="N166" s="87"/>
      <c r="O166" s="89"/>
      <c r="P166" s="87"/>
      <c r="Q166" s="89"/>
      <c r="R166" s="87">
        <f t="shared" si="58"/>
        <v>0</v>
      </c>
      <c r="S166" s="89">
        <f t="shared" si="58"/>
        <v>0</v>
      </c>
    </row>
    <row r="167" spans="1:19" s="71" customFormat="1" ht="38.25">
      <c r="A167" s="84" t="s">
        <v>173</v>
      </c>
      <c r="B167" s="84" t="s">
        <v>175</v>
      </c>
      <c r="C167" s="85">
        <v>4370</v>
      </c>
      <c r="D167" s="86" t="s">
        <v>101</v>
      </c>
      <c r="E167" s="87">
        <v>2100</v>
      </c>
      <c r="F167" s="88"/>
      <c r="G167" s="87">
        <f t="shared" si="57"/>
        <v>0</v>
      </c>
      <c r="H167" s="87">
        <f t="shared" si="44"/>
        <v>2100</v>
      </c>
      <c r="I167" s="89">
        <f t="shared" si="44"/>
        <v>0</v>
      </c>
      <c r="J167" s="87">
        <f t="shared" si="65"/>
        <v>0</v>
      </c>
      <c r="K167" s="89">
        <f t="shared" si="65"/>
        <v>0</v>
      </c>
      <c r="L167" s="87">
        <f t="shared" si="64"/>
        <v>0</v>
      </c>
      <c r="M167" s="89">
        <f t="shared" si="64"/>
        <v>0</v>
      </c>
      <c r="N167" s="87"/>
      <c r="O167" s="89"/>
      <c r="P167" s="87"/>
      <c r="Q167" s="89"/>
      <c r="R167" s="87">
        <f t="shared" si="58"/>
        <v>0</v>
      </c>
      <c r="S167" s="89">
        <f t="shared" si="58"/>
        <v>0</v>
      </c>
    </row>
    <row r="168" spans="1:19" s="71" customFormat="1" ht="38.25">
      <c r="A168" s="84" t="s">
        <v>173</v>
      </c>
      <c r="B168" s="84" t="s">
        <v>175</v>
      </c>
      <c r="C168" s="85">
        <v>4740</v>
      </c>
      <c r="D168" s="86" t="s">
        <v>148</v>
      </c>
      <c r="E168" s="87">
        <v>2600</v>
      </c>
      <c r="F168" s="88"/>
      <c r="G168" s="87">
        <f t="shared" si="57"/>
        <v>0</v>
      </c>
      <c r="H168" s="87">
        <f t="shared" si="44"/>
        <v>2600</v>
      </c>
      <c r="I168" s="89">
        <f t="shared" si="44"/>
        <v>0</v>
      </c>
      <c r="J168" s="87">
        <f t="shared" si="65"/>
        <v>0</v>
      </c>
      <c r="K168" s="89">
        <f t="shared" si="65"/>
        <v>0</v>
      </c>
      <c r="L168" s="87">
        <f t="shared" si="64"/>
        <v>0</v>
      </c>
      <c r="M168" s="89">
        <f t="shared" si="64"/>
        <v>0</v>
      </c>
      <c r="N168" s="87"/>
      <c r="O168" s="89"/>
      <c r="P168" s="87"/>
      <c r="Q168" s="89"/>
      <c r="R168" s="87">
        <f t="shared" si="58"/>
        <v>0</v>
      </c>
      <c r="S168" s="89">
        <f t="shared" si="58"/>
        <v>0</v>
      </c>
    </row>
    <row r="169" spans="1:19" s="71" customFormat="1" ht="25.5">
      <c r="A169" s="94" t="s">
        <v>173</v>
      </c>
      <c r="B169" s="94" t="s">
        <v>175</v>
      </c>
      <c r="C169" s="95">
        <v>4750</v>
      </c>
      <c r="D169" s="96" t="s">
        <v>178</v>
      </c>
      <c r="E169" s="99">
        <v>1000</v>
      </c>
      <c r="F169" s="100"/>
      <c r="G169" s="99">
        <f t="shared" si="57"/>
        <v>0</v>
      </c>
      <c r="H169" s="99">
        <f t="shared" si="44"/>
        <v>1000</v>
      </c>
      <c r="I169" s="101">
        <f t="shared" si="44"/>
        <v>0</v>
      </c>
      <c r="J169" s="99">
        <f t="shared" si="65"/>
        <v>0</v>
      </c>
      <c r="K169" s="101">
        <f t="shared" si="65"/>
        <v>0</v>
      </c>
      <c r="L169" s="99">
        <f t="shared" si="64"/>
        <v>0</v>
      </c>
      <c r="M169" s="101">
        <f t="shared" si="64"/>
        <v>0</v>
      </c>
      <c r="N169" s="99"/>
      <c r="O169" s="101"/>
      <c r="P169" s="99"/>
      <c r="Q169" s="101"/>
      <c r="R169" s="99">
        <f t="shared" si="58"/>
        <v>0</v>
      </c>
      <c r="S169" s="101">
        <f t="shared" si="58"/>
        <v>0</v>
      </c>
    </row>
    <row r="170" spans="1:19" s="71" customFormat="1" ht="12.75">
      <c r="A170" s="75" t="s">
        <v>179</v>
      </c>
      <c r="B170" s="75"/>
      <c r="C170" s="102"/>
      <c r="D170" s="76" t="s">
        <v>180</v>
      </c>
      <c r="E170" s="77">
        <f aca="true" t="shared" si="66" ref="E170:S171">SUM(E171)</f>
        <v>141922</v>
      </c>
      <c r="F170" s="78">
        <f t="shared" si="66"/>
        <v>78205.21</v>
      </c>
      <c r="G170" s="77">
        <f t="shared" si="57"/>
        <v>55.104360141486175</v>
      </c>
      <c r="H170" s="77">
        <f t="shared" si="66"/>
        <v>141922</v>
      </c>
      <c r="I170" s="78">
        <f t="shared" si="66"/>
        <v>78205.21</v>
      </c>
      <c r="J170" s="77">
        <f t="shared" si="66"/>
        <v>0</v>
      </c>
      <c r="K170" s="78">
        <f t="shared" si="66"/>
        <v>0</v>
      </c>
      <c r="L170" s="77">
        <f t="shared" si="66"/>
        <v>0</v>
      </c>
      <c r="M170" s="78">
        <f t="shared" si="66"/>
        <v>0</v>
      </c>
      <c r="N170" s="77">
        <f t="shared" si="66"/>
        <v>0</v>
      </c>
      <c r="O170" s="78"/>
      <c r="P170" s="77">
        <f t="shared" si="66"/>
        <v>141922</v>
      </c>
      <c r="Q170" s="78">
        <f t="shared" si="66"/>
        <v>78205.21</v>
      </c>
      <c r="R170" s="77">
        <f t="shared" si="58"/>
        <v>0</v>
      </c>
      <c r="S170" s="78">
        <f t="shared" si="66"/>
        <v>0</v>
      </c>
    </row>
    <row r="171" spans="1:19" s="71" customFormat="1" ht="51">
      <c r="A171" s="80" t="s">
        <v>179</v>
      </c>
      <c r="B171" s="80" t="s">
        <v>181</v>
      </c>
      <c r="C171" s="108"/>
      <c r="D171" s="81" t="s">
        <v>182</v>
      </c>
      <c r="E171" s="82">
        <f t="shared" si="66"/>
        <v>141922</v>
      </c>
      <c r="F171" s="83">
        <f t="shared" si="66"/>
        <v>78205.21</v>
      </c>
      <c r="G171" s="82">
        <f t="shared" si="57"/>
        <v>55.104360141486175</v>
      </c>
      <c r="H171" s="82">
        <f t="shared" si="66"/>
        <v>141922</v>
      </c>
      <c r="I171" s="83">
        <f t="shared" si="66"/>
        <v>78205.21</v>
      </c>
      <c r="J171" s="82">
        <f t="shared" si="66"/>
        <v>0</v>
      </c>
      <c r="K171" s="83">
        <f t="shared" si="66"/>
        <v>0</v>
      </c>
      <c r="L171" s="82">
        <f t="shared" si="66"/>
        <v>0</v>
      </c>
      <c r="M171" s="83">
        <f t="shared" si="66"/>
        <v>0</v>
      </c>
      <c r="N171" s="82">
        <f t="shared" si="66"/>
        <v>0</v>
      </c>
      <c r="O171" s="83"/>
      <c r="P171" s="82">
        <f t="shared" si="66"/>
        <v>141922</v>
      </c>
      <c r="Q171" s="83">
        <f t="shared" si="66"/>
        <v>78205.21</v>
      </c>
      <c r="R171" s="82">
        <f t="shared" si="66"/>
        <v>0</v>
      </c>
      <c r="S171" s="83">
        <f t="shared" si="66"/>
        <v>0</v>
      </c>
    </row>
    <row r="172" spans="1:19" s="71" customFormat="1" ht="51">
      <c r="A172" s="94" t="s">
        <v>179</v>
      </c>
      <c r="B172" s="94" t="s">
        <v>181</v>
      </c>
      <c r="C172" s="95">
        <v>8070</v>
      </c>
      <c r="D172" s="96" t="s">
        <v>183</v>
      </c>
      <c r="E172" s="99">
        <v>141922</v>
      </c>
      <c r="F172" s="100">
        <v>78205.21</v>
      </c>
      <c r="G172" s="99">
        <f t="shared" si="57"/>
        <v>55.104360141486175</v>
      </c>
      <c r="H172" s="99">
        <f t="shared" si="44"/>
        <v>141922</v>
      </c>
      <c r="I172" s="101">
        <f t="shared" si="44"/>
        <v>78205.21</v>
      </c>
      <c r="J172" s="99">
        <f>IF($C172=4010,E172,0)+IF($C172=4040,E172,0)+IF($C172=4170,E172,0)</f>
        <v>0</v>
      </c>
      <c r="K172" s="101">
        <f>IF($C172=4010,F172,0)+IF($C172=4040,F172,0)+IF($C172=4170,F172,0)</f>
        <v>0</v>
      </c>
      <c r="L172" s="99">
        <f>IF($C172=4110,E172,0)+IF($C172=4120,E172,0)+IF($C172=4440,E172,0)+IF($C172=4140,E172,0)</f>
        <v>0</v>
      </c>
      <c r="M172" s="101">
        <f>IF($C172=4110,F172,0)+IF($C172=4120,F172,0)+IF($C172=4440,F172,0)+IF($C172=4140,F172,0)</f>
        <v>0</v>
      </c>
      <c r="N172" s="99"/>
      <c r="O172" s="101"/>
      <c r="P172" s="99">
        <f>E172</f>
        <v>141922</v>
      </c>
      <c r="Q172" s="101">
        <f>F172</f>
        <v>78205.21</v>
      </c>
      <c r="R172" s="99">
        <f t="shared" si="58"/>
        <v>0</v>
      </c>
      <c r="S172" s="101">
        <f t="shared" si="58"/>
        <v>0</v>
      </c>
    </row>
    <row r="173" spans="1:19" s="71" customFormat="1" ht="12.75">
      <c r="A173" s="75" t="s">
        <v>184</v>
      </c>
      <c r="B173" s="75"/>
      <c r="C173" s="102"/>
      <c r="D173" s="76" t="s">
        <v>185</v>
      </c>
      <c r="E173" s="77">
        <f>SUM(E174,E176)</f>
        <v>119935</v>
      </c>
      <c r="F173" s="78">
        <f>SUM(F174,F176)</f>
        <v>11393.05</v>
      </c>
      <c r="G173" s="77">
        <f t="shared" si="57"/>
        <v>9.499353816650686</v>
      </c>
      <c r="H173" s="77">
        <f aca="true" t="shared" si="67" ref="H173:S173">SUM(H174,H176)</f>
        <v>119935</v>
      </c>
      <c r="I173" s="78">
        <f>SUM(I174,I176)</f>
        <v>11393.05</v>
      </c>
      <c r="J173" s="77">
        <f t="shared" si="67"/>
        <v>0</v>
      </c>
      <c r="K173" s="78">
        <f>SUM(K174,K176)</f>
        <v>0</v>
      </c>
      <c r="L173" s="77">
        <f t="shared" si="67"/>
        <v>0</v>
      </c>
      <c r="M173" s="78">
        <f>SUM(M174,M176)</f>
        <v>0</v>
      </c>
      <c r="N173" s="77">
        <f t="shared" si="67"/>
        <v>0</v>
      </c>
      <c r="O173" s="78"/>
      <c r="P173" s="77">
        <f t="shared" si="67"/>
        <v>0</v>
      </c>
      <c r="Q173" s="78">
        <f t="shared" si="67"/>
        <v>0</v>
      </c>
      <c r="R173" s="77">
        <f t="shared" si="58"/>
        <v>0</v>
      </c>
      <c r="S173" s="78">
        <f t="shared" si="67"/>
        <v>0</v>
      </c>
    </row>
    <row r="174" spans="1:19" s="71" customFormat="1" ht="25.5">
      <c r="A174" s="80" t="s">
        <v>184</v>
      </c>
      <c r="B174" s="80" t="s">
        <v>186</v>
      </c>
      <c r="C174" s="108"/>
      <c r="D174" s="81" t="s">
        <v>187</v>
      </c>
      <c r="E174" s="82">
        <f>SUM(E175)</f>
        <v>23000</v>
      </c>
      <c r="F174" s="83">
        <f>SUM(F175)</f>
        <v>11393.05</v>
      </c>
      <c r="G174" s="82">
        <f t="shared" si="57"/>
        <v>49.535</v>
      </c>
      <c r="H174" s="82">
        <f aca="true" t="shared" si="68" ref="H174:S174">SUM(H175)</f>
        <v>23000</v>
      </c>
      <c r="I174" s="83">
        <f t="shared" si="68"/>
        <v>11393.05</v>
      </c>
      <c r="J174" s="82">
        <f t="shared" si="68"/>
        <v>0</v>
      </c>
      <c r="K174" s="83">
        <f t="shared" si="68"/>
        <v>0</v>
      </c>
      <c r="L174" s="82">
        <f t="shared" si="68"/>
        <v>0</v>
      </c>
      <c r="M174" s="83">
        <f t="shared" si="68"/>
        <v>0</v>
      </c>
      <c r="N174" s="82">
        <f t="shared" si="68"/>
        <v>0</v>
      </c>
      <c r="O174" s="83"/>
      <c r="P174" s="82">
        <f t="shared" si="68"/>
        <v>0</v>
      </c>
      <c r="Q174" s="83">
        <f t="shared" si="68"/>
        <v>0</v>
      </c>
      <c r="R174" s="82">
        <f t="shared" si="68"/>
        <v>0</v>
      </c>
      <c r="S174" s="83">
        <f t="shared" si="68"/>
        <v>0</v>
      </c>
    </row>
    <row r="175" spans="1:19" s="71" customFormat="1" ht="12.75">
      <c r="A175" s="84" t="s">
        <v>184</v>
      </c>
      <c r="B175" s="84" t="s">
        <v>186</v>
      </c>
      <c r="C175" s="85">
        <v>4300</v>
      </c>
      <c r="D175" s="86" t="s">
        <v>88</v>
      </c>
      <c r="E175" s="87">
        <v>23000</v>
      </c>
      <c r="F175" s="88">
        <v>11393.05</v>
      </c>
      <c r="G175" s="87">
        <f t="shared" si="57"/>
        <v>49.535</v>
      </c>
      <c r="H175" s="87">
        <f t="shared" si="44"/>
        <v>23000</v>
      </c>
      <c r="I175" s="89">
        <f t="shared" si="44"/>
        <v>11393.05</v>
      </c>
      <c r="J175" s="87">
        <f>IF($C175=4010,E175,0)+IF($C175=4040,E175,0)+IF($C175=4170,E175,0)</f>
        <v>0</v>
      </c>
      <c r="K175" s="89">
        <f>IF($C175=4010,F175,0)+IF($C175=4040,F175,0)+IF($C175=4170,F175,0)</f>
        <v>0</v>
      </c>
      <c r="L175" s="87">
        <f>IF($C175=4110,E175,0)+IF($C175=4120,E175,0)+IF($C175=4440,E175,0)+IF($C175=4140,E175,0)</f>
        <v>0</v>
      </c>
      <c r="M175" s="89">
        <f>IF($C175=4110,F175,0)+IF($C175=4120,F175,0)+IF($C175=4440,F175,0)+IF($C175=4140,F175,0)</f>
        <v>0</v>
      </c>
      <c r="N175" s="87"/>
      <c r="O175" s="89"/>
      <c r="P175" s="87"/>
      <c r="Q175" s="89"/>
      <c r="R175" s="87">
        <f t="shared" si="58"/>
        <v>0</v>
      </c>
      <c r="S175" s="89">
        <f t="shared" si="58"/>
        <v>0</v>
      </c>
    </row>
    <row r="176" spans="1:19" s="71" customFormat="1" ht="12.75">
      <c r="A176" s="90" t="s">
        <v>184</v>
      </c>
      <c r="B176" s="90" t="s">
        <v>188</v>
      </c>
      <c r="C176" s="109"/>
      <c r="D176" s="91" t="s">
        <v>189</v>
      </c>
      <c r="E176" s="92">
        <f>SUM(E177)</f>
        <v>96935</v>
      </c>
      <c r="F176" s="93">
        <f>SUM(F177)</f>
        <v>0</v>
      </c>
      <c r="G176" s="92">
        <f t="shared" si="57"/>
        <v>0</v>
      </c>
      <c r="H176" s="92">
        <f aca="true" t="shared" si="69" ref="H176:S176">SUM(H177)</f>
        <v>96935</v>
      </c>
      <c r="I176" s="93">
        <f t="shared" si="69"/>
        <v>0</v>
      </c>
      <c r="J176" s="92">
        <f t="shared" si="69"/>
        <v>0</v>
      </c>
      <c r="K176" s="93">
        <f t="shared" si="69"/>
        <v>0</v>
      </c>
      <c r="L176" s="92">
        <f t="shared" si="69"/>
        <v>0</v>
      </c>
      <c r="M176" s="93">
        <f t="shared" si="69"/>
        <v>0</v>
      </c>
      <c r="N176" s="92">
        <f t="shared" si="69"/>
        <v>0</v>
      </c>
      <c r="O176" s="93"/>
      <c r="P176" s="92">
        <f t="shared" si="69"/>
        <v>0</v>
      </c>
      <c r="Q176" s="93">
        <f t="shared" si="69"/>
        <v>0</v>
      </c>
      <c r="R176" s="92">
        <f t="shared" si="69"/>
        <v>0</v>
      </c>
      <c r="S176" s="93">
        <f t="shared" si="69"/>
        <v>0</v>
      </c>
    </row>
    <row r="177" spans="1:19" s="71" customFormat="1" ht="12.75">
      <c r="A177" s="94" t="s">
        <v>184</v>
      </c>
      <c r="B177" s="94" t="s">
        <v>188</v>
      </c>
      <c r="C177" s="95">
        <v>4810</v>
      </c>
      <c r="D177" s="96" t="s">
        <v>190</v>
      </c>
      <c r="E177" s="99">
        <v>96935</v>
      </c>
      <c r="F177" s="100">
        <v>0</v>
      </c>
      <c r="G177" s="99">
        <f t="shared" si="57"/>
        <v>0</v>
      </c>
      <c r="H177" s="99">
        <f t="shared" si="44"/>
        <v>96935</v>
      </c>
      <c r="I177" s="101">
        <f t="shared" si="44"/>
        <v>0</v>
      </c>
      <c r="J177" s="99">
        <f>IF($C177=4010,E177,0)+IF($C177=4040,E177,0)+IF($C177=4170,E177,0)</f>
        <v>0</v>
      </c>
      <c r="K177" s="101">
        <f>IF($C177=4010,F177,0)+IF($C177=4040,F177,0)+IF($C177=4170,F177,0)</f>
        <v>0</v>
      </c>
      <c r="L177" s="99">
        <f>IF($C177=4110,E177,0)+IF($C177=4120,E177,0)+IF($C177=4440,E177,0)+IF($C177=4140,E177,0)</f>
        <v>0</v>
      </c>
      <c r="M177" s="101">
        <f>IF($C177=4110,F177,0)+IF($C177=4120,F177,0)+IF($C177=4440,F177,0)+IF($C177=4140,F177,0)</f>
        <v>0</v>
      </c>
      <c r="N177" s="99"/>
      <c r="O177" s="101"/>
      <c r="P177" s="99"/>
      <c r="Q177" s="101"/>
      <c r="R177" s="99">
        <f t="shared" si="58"/>
        <v>0</v>
      </c>
      <c r="S177" s="101">
        <f t="shared" si="58"/>
        <v>0</v>
      </c>
    </row>
    <row r="178" spans="1:19" s="71" customFormat="1" ht="12.75">
      <c r="A178" s="75" t="s">
        <v>191</v>
      </c>
      <c r="B178" s="75"/>
      <c r="C178" s="102"/>
      <c r="D178" s="76" t="s">
        <v>192</v>
      </c>
      <c r="E178" s="77">
        <f aca="true" t="shared" si="70" ref="E178:S178">SUM(E179,E203,E213,E215,E236,E249,E268,E271)</f>
        <v>9893133</v>
      </c>
      <c r="F178" s="78">
        <f>SUM(F179,F203,F213,F215,F236,F249,F268,F271)</f>
        <v>4964150.140000001</v>
      </c>
      <c r="G178" s="77">
        <f t="shared" si="57"/>
        <v>50.17773580927296</v>
      </c>
      <c r="H178" s="77">
        <f t="shared" si="70"/>
        <v>9573238</v>
      </c>
      <c r="I178" s="78">
        <f>SUM(I179,I203,I213,I215,I236,I249,I268,I271)</f>
        <v>4943168.69</v>
      </c>
      <c r="J178" s="77">
        <f t="shared" si="70"/>
        <v>5715839</v>
      </c>
      <c r="K178" s="78">
        <f>SUM(K179,K203,K213,K215,K236,K249,K268,K271)</f>
        <v>2983713.6400000006</v>
      </c>
      <c r="L178" s="77">
        <f t="shared" si="70"/>
        <v>1598809</v>
      </c>
      <c r="M178" s="78">
        <f>SUM(M179,M203,M213,M215,M236,M249,M268,M271)</f>
        <v>875903.7999999999</v>
      </c>
      <c r="N178" s="77">
        <f t="shared" si="70"/>
        <v>350000</v>
      </c>
      <c r="O178" s="78">
        <f t="shared" si="70"/>
        <v>184000</v>
      </c>
      <c r="P178" s="77">
        <f t="shared" si="70"/>
        <v>0</v>
      </c>
      <c r="Q178" s="78">
        <f t="shared" si="70"/>
        <v>0</v>
      </c>
      <c r="R178" s="77">
        <f t="shared" si="70"/>
        <v>319895</v>
      </c>
      <c r="S178" s="78">
        <f t="shared" si="70"/>
        <v>20981.45</v>
      </c>
    </row>
    <row r="179" spans="1:19" s="71" customFormat="1" ht="12.75">
      <c r="A179" s="80" t="s">
        <v>191</v>
      </c>
      <c r="B179" s="80" t="s">
        <v>193</v>
      </c>
      <c r="C179" s="108"/>
      <c r="D179" s="81" t="s">
        <v>194</v>
      </c>
      <c r="E179" s="82">
        <f>SUM(E180:E202)</f>
        <v>5818922</v>
      </c>
      <c r="F179" s="83">
        <f>SUM(F180:F202)</f>
        <v>2999894.66</v>
      </c>
      <c r="G179" s="82">
        <f t="shared" si="57"/>
        <v>51.55413081667017</v>
      </c>
      <c r="H179" s="82">
        <f aca="true" t="shared" si="71" ref="H179:S179">SUM(H180:H202)</f>
        <v>5609027</v>
      </c>
      <c r="I179" s="83">
        <f>SUM(I180:I202)</f>
        <v>2985721.2600000002</v>
      </c>
      <c r="J179" s="82">
        <f t="shared" si="71"/>
        <v>3637606</v>
      </c>
      <c r="K179" s="83">
        <f>SUM(K180:K202)</f>
        <v>1926031.2900000003</v>
      </c>
      <c r="L179" s="82">
        <f t="shared" si="71"/>
        <v>1031590</v>
      </c>
      <c r="M179" s="83">
        <f>SUM(M180:M202)</f>
        <v>573447.48</v>
      </c>
      <c r="N179" s="82">
        <f t="shared" si="71"/>
        <v>0</v>
      </c>
      <c r="O179" s="83"/>
      <c r="P179" s="82">
        <f t="shared" si="71"/>
        <v>0</v>
      </c>
      <c r="Q179" s="83">
        <f t="shared" si="71"/>
        <v>0</v>
      </c>
      <c r="R179" s="82">
        <f t="shared" si="71"/>
        <v>209895</v>
      </c>
      <c r="S179" s="83">
        <f t="shared" si="71"/>
        <v>14173.4</v>
      </c>
    </row>
    <row r="180" spans="1:19" s="71" customFormat="1" ht="25.5">
      <c r="A180" s="84" t="s">
        <v>191</v>
      </c>
      <c r="B180" s="84" t="s">
        <v>193</v>
      </c>
      <c r="C180" s="85">
        <v>3020</v>
      </c>
      <c r="D180" s="86" t="s">
        <v>195</v>
      </c>
      <c r="E180" s="87">
        <v>300000</v>
      </c>
      <c r="F180" s="88">
        <v>153663</v>
      </c>
      <c r="G180" s="87">
        <f t="shared" si="57"/>
        <v>51.221</v>
      </c>
      <c r="H180" s="87">
        <f aca="true" t="shared" si="72" ref="H180:I244">E180-R180</f>
        <v>300000</v>
      </c>
      <c r="I180" s="89">
        <f t="shared" si="72"/>
        <v>153663</v>
      </c>
      <c r="J180" s="87">
        <f aca="true" t="shared" si="73" ref="J180:K202">IF($C180=4010,E180,0)+IF($C180=4040,E180,0)+IF($C180=4170,E180,0)</f>
        <v>0</v>
      </c>
      <c r="K180" s="89">
        <f t="shared" si="73"/>
        <v>0</v>
      </c>
      <c r="L180" s="87">
        <f aca="true" t="shared" si="74" ref="L180:M202">IF($C180=4110,E180,0)+IF($C180=4120,E180,0)+IF($C180=4440,E180,0)+IF($C180=4140,E180,0)</f>
        <v>0</v>
      </c>
      <c r="M180" s="89">
        <f t="shared" si="74"/>
        <v>0</v>
      </c>
      <c r="N180" s="87"/>
      <c r="O180" s="89"/>
      <c r="P180" s="87"/>
      <c r="Q180" s="89"/>
      <c r="R180" s="87">
        <f t="shared" si="58"/>
        <v>0</v>
      </c>
      <c r="S180" s="89">
        <f t="shared" si="58"/>
        <v>0</v>
      </c>
    </row>
    <row r="181" spans="1:19" s="71" customFormat="1" ht="12.75" hidden="1">
      <c r="A181" s="84" t="s">
        <v>191</v>
      </c>
      <c r="B181" s="84" t="s">
        <v>193</v>
      </c>
      <c r="C181" s="85">
        <v>3260</v>
      </c>
      <c r="D181" s="86" t="s">
        <v>196</v>
      </c>
      <c r="E181" s="87"/>
      <c r="F181" s="88"/>
      <c r="G181" s="87"/>
      <c r="H181" s="87">
        <f t="shared" si="72"/>
        <v>0</v>
      </c>
      <c r="I181" s="89">
        <f t="shared" si="72"/>
        <v>0</v>
      </c>
      <c r="J181" s="87">
        <f t="shared" si="73"/>
        <v>0</v>
      </c>
      <c r="K181" s="89">
        <f t="shared" si="73"/>
        <v>0</v>
      </c>
      <c r="L181" s="87">
        <f t="shared" si="74"/>
        <v>0</v>
      </c>
      <c r="M181" s="89">
        <f t="shared" si="74"/>
        <v>0</v>
      </c>
      <c r="N181" s="87"/>
      <c r="O181" s="89"/>
      <c r="P181" s="87"/>
      <c r="Q181" s="89"/>
      <c r="R181" s="87">
        <f t="shared" si="58"/>
        <v>0</v>
      </c>
      <c r="S181" s="89">
        <f t="shared" si="58"/>
        <v>0</v>
      </c>
    </row>
    <row r="182" spans="1:19" s="71" customFormat="1" ht="25.5">
      <c r="A182" s="84" t="s">
        <v>191</v>
      </c>
      <c r="B182" s="84" t="s">
        <v>193</v>
      </c>
      <c r="C182" s="85">
        <v>4010</v>
      </c>
      <c r="D182" s="86" t="s">
        <v>132</v>
      </c>
      <c r="E182" s="87">
        <v>3355170</v>
      </c>
      <c r="F182" s="88">
        <v>1653427.12</v>
      </c>
      <c r="G182" s="87">
        <f t="shared" si="57"/>
        <v>49.2799804480846</v>
      </c>
      <c r="H182" s="87">
        <f t="shared" si="72"/>
        <v>3355170</v>
      </c>
      <c r="I182" s="89">
        <f t="shared" si="72"/>
        <v>1653427.12</v>
      </c>
      <c r="J182" s="87">
        <f t="shared" si="73"/>
        <v>3355170</v>
      </c>
      <c r="K182" s="89">
        <f t="shared" si="73"/>
        <v>1653427.12</v>
      </c>
      <c r="L182" s="87">
        <f t="shared" si="74"/>
        <v>0</v>
      </c>
      <c r="M182" s="89">
        <f t="shared" si="74"/>
        <v>0</v>
      </c>
      <c r="N182" s="87"/>
      <c r="O182" s="89"/>
      <c r="P182" s="87"/>
      <c r="Q182" s="89"/>
      <c r="R182" s="87">
        <f t="shared" si="58"/>
        <v>0</v>
      </c>
      <c r="S182" s="89">
        <f t="shared" si="58"/>
        <v>0</v>
      </c>
    </row>
    <row r="183" spans="1:19" s="71" customFormat="1" ht="12.75">
      <c r="A183" s="84" t="s">
        <v>191</v>
      </c>
      <c r="B183" s="84" t="s">
        <v>193</v>
      </c>
      <c r="C183" s="85">
        <v>4040</v>
      </c>
      <c r="D183" s="86" t="s">
        <v>93</v>
      </c>
      <c r="E183" s="87">
        <v>252436</v>
      </c>
      <c r="F183" s="88">
        <v>252435.89</v>
      </c>
      <c r="G183" s="87">
        <f t="shared" si="57"/>
        <v>99.99995642459871</v>
      </c>
      <c r="H183" s="87">
        <f t="shared" si="72"/>
        <v>252436</v>
      </c>
      <c r="I183" s="89">
        <f t="shared" si="72"/>
        <v>252435.89</v>
      </c>
      <c r="J183" s="87">
        <f t="shared" si="73"/>
        <v>252436</v>
      </c>
      <c r="K183" s="89">
        <f t="shared" si="73"/>
        <v>252435.89</v>
      </c>
      <c r="L183" s="87">
        <f t="shared" si="74"/>
        <v>0</v>
      </c>
      <c r="M183" s="89">
        <f t="shared" si="74"/>
        <v>0</v>
      </c>
      <c r="N183" s="87"/>
      <c r="O183" s="89"/>
      <c r="P183" s="87"/>
      <c r="Q183" s="89"/>
      <c r="R183" s="87">
        <f t="shared" si="58"/>
        <v>0</v>
      </c>
      <c r="S183" s="89">
        <f t="shared" si="58"/>
        <v>0</v>
      </c>
    </row>
    <row r="184" spans="1:19" s="71" customFormat="1" ht="12.75">
      <c r="A184" s="84" t="s">
        <v>191</v>
      </c>
      <c r="B184" s="84" t="s">
        <v>193</v>
      </c>
      <c r="C184" s="85">
        <v>4110</v>
      </c>
      <c r="D184" s="86" t="s">
        <v>94</v>
      </c>
      <c r="E184" s="87">
        <v>694028</v>
      </c>
      <c r="F184" s="88">
        <v>344694.76</v>
      </c>
      <c r="G184" s="87">
        <f t="shared" si="57"/>
        <v>49.665829044361324</v>
      </c>
      <c r="H184" s="87">
        <f t="shared" si="72"/>
        <v>694028</v>
      </c>
      <c r="I184" s="89">
        <f t="shared" si="72"/>
        <v>344694.76</v>
      </c>
      <c r="J184" s="87">
        <f t="shared" si="73"/>
        <v>0</v>
      </c>
      <c r="K184" s="89">
        <f t="shared" si="73"/>
        <v>0</v>
      </c>
      <c r="L184" s="87">
        <f t="shared" si="74"/>
        <v>694028</v>
      </c>
      <c r="M184" s="89">
        <f t="shared" si="74"/>
        <v>344694.76</v>
      </c>
      <c r="N184" s="87"/>
      <c r="O184" s="89"/>
      <c r="P184" s="87"/>
      <c r="Q184" s="89"/>
      <c r="R184" s="87">
        <f t="shared" si="58"/>
        <v>0</v>
      </c>
      <c r="S184" s="89">
        <f t="shared" si="58"/>
        <v>0</v>
      </c>
    </row>
    <row r="185" spans="1:19" s="71" customFormat="1" ht="12.75">
      <c r="A185" s="84" t="s">
        <v>191</v>
      </c>
      <c r="B185" s="84" t="s">
        <v>193</v>
      </c>
      <c r="C185" s="85">
        <v>4120</v>
      </c>
      <c r="D185" s="86" t="s">
        <v>95</v>
      </c>
      <c r="E185" s="87">
        <v>97462</v>
      </c>
      <c r="F185" s="88">
        <v>48677.72</v>
      </c>
      <c r="G185" s="87">
        <f t="shared" si="57"/>
        <v>49.94533253986169</v>
      </c>
      <c r="H185" s="87">
        <f t="shared" si="72"/>
        <v>97462</v>
      </c>
      <c r="I185" s="89">
        <f t="shared" si="72"/>
        <v>48677.72</v>
      </c>
      <c r="J185" s="87">
        <f t="shared" si="73"/>
        <v>0</v>
      </c>
      <c r="K185" s="89">
        <f t="shared" si="73"/>
        <v>0</v>
      </c>
      <c r="L185" s="87">
        <f t="shared" si="74"/>
        <v>97462</v>
      </c>
      <c r="M185" s="89">
        <f t="shared" si="74"/>
        <v>48677.72</v>
      </c>
      <c r="N185" s="87"/>
      <c r="O185" s="89"/>
      <c r="P185" s="87"/>
      <c r="Q185" s="89"/>
      <c r="R185" s="87">
        <f t="shared" si="58"/>
        <v>0</v>
      </c>
      <c r="S185" s="89">
        <f t="shared" si="58"/>
        <v>0</v>
      </c>
    </row>
    <row r="186" spans="1:19" s="71" customFormat="1" ht="12.75">
      <c r="A186" s="84" t="s">
        <v>191</v>
      </c>
      <c r="B186" s="84" t="s">
        <v>193</v>
      </c>
      <c r="C186" s="85">
        <v>4170</v>
      </c>
      <c r="D186" s="86" t="s">
        <v>97</v>
      </c>
      <c r="E186" s="87">
        <v>30000</v>
      </c>
      <c r="F186" s="88">
        <v>20168.28</v>
      </c>
      <c r="G186" s="87">
        <f t="shared" si="57"/>
        <v>67.2276</v>
      </c>
      <c r="H186" s="87">
        <f t="shared" si="72"/>
        <v>30000</v>
      </c>
      <c r="I186" s="89">
        <f t="shared" si="72"/>
        <v>20168.28</v>
      </c>
      <c r="J186" s="87">
        <f t="shared" si="73"/>
        <v>30000</v>
      </c>
      <c r="K186" s="89">
        <f t="shared" si="73"/>
        <v>20168.28</v>
      </c>
      <c r="L186" s="87">
        <f t="shared" si="74"/>
        <v>0</v>
      </c>
      <c r="M186" s="89">
        <f t="shared" si="74"/>
        <v>0</v>
      </c>
      <c r="N186" s="87"/>
      <c r="O186" s="89"/>
      <c r="P186" s="87"/>
      <c r="Q186" s="89"/>
      <c r="R186" s="87">
        <f t="shared" si="58"/>
        <v>0</v>
      </c>
      <c r="S186" s="89">
        <f t="shared" si="58"/>
        <v>0</v>
      </c>
    </row>
    <row r="187" spans="1:19" s="71" customFormat="1" ht="12.75">
      <c r="A187" s="84" t="s">
        <v>191</v>
      </c>
      <c r="B187" s="84" t="s">
        <v>193</v>
      </c>
      <c r="C187" s="85">
        <v>4210</v>
      </c>
      <c r="D187" s="86" t="s">
        <v>197</v>
      </c>
      <c r="E187" s="87">
        <v>170000</v>
      </c>
      <c r="F187" s="88">
        <v>145179.97</v>
      </c>
      <c r="G187" s="87">
        <f t="shared" si="57"/>
        <v>85.39998235294118</v>
      </c>
      <c r="H187" s="87">
        <f t="shared" si="72"/>
        <v>170000</v>
      </c>
      <c r="I187" s="89">
        <f t="shared" si="72"/>
        <v>145179.97</v>
      </c>
      <c r="J187" s="87">
        <f t="shared" si="73"/>
        <v>0</v>
      </c>
      <c r="K187" s="89">
        <f t="shared" si="73"/>
        <v>0</v>
      </c>
      <c r="L187" s="87">
        <f t="shared" si="74"/>
        <v>0</v>
      </c>
      <c r="M187" s="89">
        <f t="shared" si="74"/>
        <v>0</v>
      </c>
      <c r="N187" s="87"/>
      <c r="O187" s="89"/>
      <c r="P187" s="87"/>
      <c r="Q187" s="89"/>
      <c r="R187" s="87">
        <f t="shared" si="58"/>
        <v>0</v>
      </c>
      <c r="S187" s="89">
        <f t="shared" si="58"/>
        <v>0</v>
      </c>
    </row>
    <row r="188" spans="1:19" s="71" customFormat="1" ht="25.5">
      <c r="A188" s="84" t="s">
        <v>191</v>
      </c>
      <c r="B188" s="84" t="s">
        <v>193</v>
      </c>
      <c r="C188" s="85">
        <v>4240</v>
      </c>
      <c r="D188" s="86" t="s">
        <v>198</v>
      </c>
      <c r="E188" s="87">
        <v>40000</v>
      </c>
      <c r="F188" s="88">
        <v>6996.78</v>
      </c>
      <c r="G188" s="87">
        <f t="shared" si="57"/>
        <v>17.49195</v>
      </c>
      <c r="H188" s="87">
        <f t="shared" si="72"/>
        <v>40000</v>
      </c>
      <c r="I188" s="89">
        <f t="shared" si="72"/>
        <v>6996.78</v>
      </c>
      <c r="J188" s="87">
        <f t="shared" si="73"/>
        <v>0</v>
      </c>
      <c r="K188" s="89">
        <f t="shared" si="73"/>
        <v>0</v>
      </c>
      <c r="L188" s="87">
        <f t="shared" si="74"/>
        <v>0</v>
      </c>
      <c r="M188" s="89">
        <f t="shared" si="74"/>
        <v>0</v>
      </c>
      <c r="N188" s="87"/>
      <c r="O188" s="89"/>
      <c r="P188" s="87"/>
      <c r="Q188" s="89"/>
      <c r="R188" s="87">
        <f t="shared" si="58"/>
        <v>0</v>
      </c>
      <c r="S188" s="89">
        <f t="shared" si="58"/>
        <v>0</v>
      </c>
    </row>
    <row r="189" spans="1:19" s="71" customFormat="1" ht="12.75">
      <c r="A189" s="84" t="s">
        <v>191</v>
      </c>
      <c r="B189" s="84" t="s">
        <v>193</v>
      </c>
      <c r="C189" s="85">
        <v>4260</v>
      </c>
      <c r="D189" s="86" t="s">
        <v>143</v>
      </c>
      <c r="E189" s="87">
        <v>130000</v>
      </c>
      <c r="F189" s="88">
        <v>79626.53</v>
      </c>
      <c r="G189" s="87">
        <f t="shared" si="57"/>
        <v>61.251176923076926</v>
      </c>
      <c r="H189" s="87">
        <f t="shared" si="72"/>
        <v>130000</v>
      </c>
      <c r="I189" s="89">
        <f t="shared" si="72"/>
        <v>79626.53</v>
      </c>
      <c r="J189" s="87">
        <f t="shared" si="73"/>
        <v>0</v>
      </c>
      <c r="K189" s="89">
        <f t="shared" si="73"/>
        <v>0</v>
      </c>
      <c r="L189" s="87">
        <f t="shared" si="74"/>
        <v>0</v>
      </c>
      <c r="M189" s="89">
        <f t="shared" si="74"/>
        <v>0</v>
      </c>
      <c r="N189" s="87"/>
      <c r="O189" s="89"/>
      <c r="P189" s="87"/>
      <c r="Q189" s="89"/>
      <c r="R189" s="87">
        <f t="shared" si="58"/>
        <v>0</v>
      </c>
      <c r="S189" s="89">
        <f t="shared" si="58"/>
        <v>0</v>
      </c>
    </row>
    <row r="190" spans="1:19" s="71" customFormat="1" ht="12.75">
      <c r="A190" s="84" t="s">
        <v>191</v>
      </c>
      <c r="B190" s="84" t="s">
        <v>193</v>
      </c>
      <c r="C190" s="85">
        <v>4270</v>
      </c>
      <c r="D190" s="86" t="s">
        <v>115</v>
      </c>
      <c r="E190" s="87">
        <v>127631</v>
      </c>
      <c r="F190" s="88">
        <v>36147.91</v>
      </c>
      <c r="G190" s="87">
        <f t="shared" si="57"/>
        <v>28.322202286278415</v>
      </c>
      <c r="H190" s="87">
        <f t="shared" si="72"/>
        <v>127631</v>
      </c>
      <c r="I190" s="89">
        <f t="shared" si="72"/>
        <v>36147.91</v>
      </c>
      <c r="J190" s="87">
        <f t="shared" si="73"/>
        <v>0</v>
      </c>
      <c r="K190" s="89">
        <f t="shared" si="73"/>
        <v>0</v>
      </c>
      <c r="L190" s="87">
        <f t="shared" si="74"/>
        <v>0</v>
      </c>
      <c r="M190" s="89">
        <f t="shared" si="74"/>
        <v>0</v>
      </c>
      <c r="N190" s="87"/>
      <c r="O190" s="89"/>
      <c r="P190" s="87"/>
      <c r="Q190" s="89"/>
      <c r="R190" s="87">
        <f t="shared" si="58"/>
        <v>0</v>
      </c>
      <c r="S190" s="89">
        <f t="shared" si="58"/>
        <v>0</v>
      </c>
    </row>
    <row r="191" spans="1:19" s="71" customFormat="1" ht="12.75">
      <c r="A191" s="84" t="s">
        <v>191</v>
      </c>
      <c r="B191" s="84" t="s">
        <v>193</v>
      </c>
      <c r="C191" s="85">
        <v>4280</v>
      </c>
      <c r="D191" s="86" t="s">
        <v>144</v>
      </c>
      <c r="E191" s="87">
        <v>3000</v>
      </c>
      <c r="F191" s="88"/>
      <c r="G191" s="87">
        <f t="shared" si="57"/>
        <v>0</v>
      </c>
      <c r="H191" s="87">
        <f t="shared" si="72"/>
        <v>3000</v>
      </c>
      <c r="I191" s="89">
        <f t="shared" si="72"/>
        <v>0</v>
      </c>
      <c r="J191" s="87">
        <f t="shared" si="73"/>
        <v>0</v>
      </c>
      <c r="K191" s="89">
        <f t="shared" si="73"/>
        <v>0</v>
      </c>
      <c r="L191" s="87">
        <f t="shared" si="74"/>
        <v>0</v>
      </c>
      <c r="M191" s="89">
        <f t="shared" si="74"/>
        <v>0</v>
      </c>
      <c r="N191" s="87"/>
      <c r="O191" s="89"/>
      <c r="P191" s="87"/>
      <c r="Q191" s="89"/>
      <c r="R191" s="87">
        <f t="shared" si="58"/>
        <v>0</v>
      </c>
      <c r="S191" s="89">
        <f t="shared" si="58"/>
        <v>0</v>
      </c>
    </row>
    <row r="192" spans="1:19" s="71" customFormat="1" ht="12.75">
      <c r="A192" s="84" t="s">
        <v>191</v>
      </c>
      <c r="B192" s="84" t="s">
        <v>193</v>
      </c>
      <c r="C192" s="85">
        <v>4300</v>
      </c>
      <c r="D192" s="86" t="s">
        <v>116</v>
      </c>
      <c r="E192" s="87">
        <v>95000</v>
      </c>
      <c r="F192" s="88">
        <v>48389.48</v>
      </c>
      <c r="G192" s="87">
        <f t="shared" si="57"/>
        <v>50.93629473684211</v>
      </c>
      <c r="H192" s="87">
        <f t="shared" si="72"/>
        <v>95000</v>
      </c>
      <c r="I192" s="89">
        <f t="shared" si="72"/>
        <v>48389.48</v>
      </c>
      <c r="J192" s="87">
        <f t="shared" si="73"/>
        <v>0</v>
      </c>
      <c r="K192" s="89">
        <f t="shared" si="73"/>
        <v>0</v>
      </c>
      <c r="L192" s="87">
        <f t="shared" si="74"/>
        <v>0</v>
      </c>
      <c r="M192" s="89">
        <f t="shared" si="74"/>
        <v>0</v>
      </c>
      <c r="N192" s="87"/>
      <c r="O192" s="89"/>
      <c r="P192" s="87"/>
      <c r="Q192" s="89"/>
      <c r="R192" s="87">
        <f t="shared" si="58"/>
        <v>0</v>
      </c>
      <c r="S192" s="89">
        <f t="shared" si="58"/>
        <v>0</v>
      </c>
    </row>
    <row r="193" spans="1:19" s="71" customFormat="1" ht="25.5">
      <c r="A193" s="84" t="s">
        <v>191</v>
      </c>
      <c r="B193" s="84" t="s">
        <v>193</v>
      </c>
      <c r="C193" s="85">
        <v>4350</v>
      </c>
      <c r="D193" s="86" t="s">
        <v>199</v>
      </c>
      <c r="E193" s="87">
        <v>8000</v>
      </c>
      <c r="F193" s="88">
        <v>3559.54</v>
      </c>
      <c r="G193" s="87">
        <f t="shared" si="57"/>
        <v>44.49425</v>
      </c>
      <c r="H193" s="87">
        <f t="shared" si="72"/>
        <v>8000</v>
      </c>
      <c r="I193" s="89">
        <f t="shared" si="72"/>
        <v>3559.54</v>
      </c>
      <c r="J193" s="87">
        <f t="shared" si="73"/>
        <v>0</v>
      </c>
      <c r="K193" s="89">
        <f t="shared" si="73"/>
        <v>0</v>
      </c>
      <c r="L193" s="87">
        <f t="shared" si="74"/>
        <v>0</v>
      </c>
      <c r="M193" s="89">
        <f t="shared" si="74"/>
        <v>0</v>
      </c>
      <c r="N193" s="87"/>
      <c r="O193" s="89"/>
      <c r="P193" s="87"/>
      <c r="Q193" s="89"/>
      <c r="R193" s="87">
        <f t="shared" si="58"/>
        <v>0</v>
      </c>
      <c r="S193" s="89">
        <f t="shared" si="58"/>
        <v>0</v>
      </c>
    </row>
    <row r="194" spans="1:19" s="71" customFormat="1" ht="38.25">
      <c r="A194" s="84" t="s">
        <v>191</v>
      </c>
      <c r="B194" s="84" t="s">
        <v>193</v>
      </c>
      <c r="C194" s="85">
        <v>4370</v>
      </c>
      <c r="D194" s="86" t="s">
        <v>101</v>
      </c>
      <c r="E194" s="87">
        <v>20000</v>
      </c>
      <c r="F194" s="88">
        <v>5437.85</v>
      </c>
      <c r="G194" s="87">
        <f t="shared" si="57"/>
        <v>27.18925</v>
      </c>
      <c r="H194" s="87">
        <f t="shared" si="72"/>
        <v>20000</v>
      </c>
      <c r="I194" s="89">
        <f t="shared" si="72"/>
        <v>5437.85</v>
      </c>
      <c r="J194" s="87">
        <f t="shared" si="73"/>
        <v>0</v>
      </c>
      <c r="K194" s="89">
        <f t="shared" si="73"/>
        <v>0</v>
      </c>
      <c r="L194" s="87">
        <f t="shared" si="74"/>
        <v>0</v>
      </c>
      <c r="M194" s="89">
        <f t="shared" si="74"/>
        <v>0</v>
      </c>
      <c r="N194" s="87"/>
      <c r="O194" s="89"/>
      <c r="P194" s="87"/>
      <c r="Q194" s="89"/>
      <c r="R194" s="87">
        <f t="shared" si="58"/>
        <v>0</v>
      </c>
      <c r="S194" s="89">
        <f t="shared" si="58"/>
        <v>0</v>
      </c>
    </row>
    <row r="195" spans="1:19" s="71" customFormat="1" ht="12.75">
      <c r="A195" s="84" t="s">
        <v>191</v>
      </c>
      <c r="B195" s="84" t="s">
        <v>193</v>
      </c>
      <c r="C195" s="85">
        <v>4410</v>
      </c>
      <c r="D195" s="86" t="s">
        <v>138</v>
      </c>
      <c r="E195" s="87">
        <v>7000</v>
      </c>
      <c r="F195" s="88">
        <v>1914.84</v>
      </c>
      <c r="G195" s="87">
        <f t="shared" si="57"/>
        <v>27.354857142857142</v>
      </c>
      <c r="H195" s="87">
        <f t="shared" si="72"/>
        <v>7000</v>
      </c>
      <c r="I195" s="89">
        <f t="shared" si="72"/>
        <v>1914.84</v>
      </c>
      <c r="J195" s="87">
        <f t="shared" si="73"/>
        <v>0</v>
      </c>
      <c r="K195" s="89">
        <f t="shared" si="73"/>
        <v>0</v>
      </c>
      <c r="L195" s="87">
        <f t="shared" si="74"/>
        <v>0</v>
      </c>
      <c r="M195" s="89">
        <f t="shared" si="74"/>
        <v>0</v>
      </c>
      <c r="N195" s="87"/>
      <c r="O195" s="89"/>
      <c r="P195" s="87"/>
      <c r="Q195" s="89"/>
      <c r="R195" s="87">
        <f t="shared" si="58"/>
        <v>0</v>
      </c>
      <c r="S195" s="89">
        <f t="shared" si="58"/>
        <v>0</v>
      </c>
    </row>
    <row r="196" spans="1:19" s="71" customFormat="1" ht="12.75">
      <c r="A196" s="84" t="s">
        <v>191</v>
      </c>
      <c r="B196" s="84" t="s">
        <v>193</v>
      </c>
      <c r="C196" s="85">
        <v>4430</v>
      </c>
      <c r="D196" s="86" t="s">
        <v>89</v>
      </c>
      <c r="E196" s="87">
        <v>7000</v>
      </c>
      <c r="F196" s="88">
        <v>745</v>
      </c>
      <c r="G196" s="87">
        <f t="shared" si="57"/>
        <v>10.642857142857142</v>
      </c>
      <c r="H196" s="87">
        <f t="shared" si="72"/>
        <v>7000</v>
      </c>
      <c r="I196" s="89">
        <f t="shared" si="72"/>
        <v>745</v>
      </c>
      <c r="J196" s="87">
        <f t="shared" si="73"/>
        <v>0</v>
      </c>
      <c r="K196" s="89">
        <f t="shared" si="73"/>
        <v>0</v>
      </c>
      <c r="L196" s="87">
        <f t="shared" si="74"/>
        <v>0</v>
      </c>
      <c r="M196" s="89">
        <f t="shared" si="74"/>
        <v>0</v>
      </c>
      <c r="N196" s="87"/>
      <c r="O196" s="89"/>
      <c r="P196" s="87"/>
      <c r="Q196" s="89"/>
      <c r="R196" s="87">
        <f t="shared" si="58"/>
        <v>0</v>
      </c>
      <c r="S196" s="89">
        <f t="shared" si="58"/>
        <v>0</v>
      </c>
    </row>
    <row r="197" spans="1:19" s="71" customFormat="1" ht="25.5">
      <c r="A197" s="84" t="s">
        <v>191</v>
      </c>
      <c r="B197" s="84" t="s">
        <v>193</v>
      </c>
      <c r="C197" s="85">
        <v>4440</v>
      </c>
      <c r="D197" s="86" t="s">
        <v>133</v>
      </c>
      <c r="E197" s="87">
        <v>240100</v>
      </c>
      <c r="F197" s="88">
        <v>180075</v>
      </c>
      <c r="G197" s="87">
        <f t="shared" si="57"/>
        <v>75</v>
      </c>
      <c r="H197" s="87">
        <f t="shared" si="72"/>
        <v>240100</v>
      </c>
      <c r="I197" s="89">
        <f t="shared" si="72"/>
        <v>180075</v>
      </c>
      <c r="J197" s="87">
        <f t="shared" si="73"/>
        <v>0</v>
      </c>
      <c r="K197" s="89">
        <f t="shared" si="73"/>
        <v>0</v>
      </c>
      <c r="L197" s="87">
        <f t="shared" si="74"/>
        <v>240100</v>
      </c>
      <c r="M197" s="89">
        <f t="shared" si="74"/>
        <v>180075</v>
      </c>
      <c r="N197" s="87"/>
      <c r="O197" s="89"/>
      <c r="P197" s="87"/>
      <c r="Q197" s="89"/>
      <c r="R197" s="87">
        <f t="shared" si="58"/>
        <v>0</v>
      </c>
      <c r="S197" s="89">
        <f t="shared" si="58"/>
        <v>0</v>
      </c>
    </row>
    <row r="198" spans="1:19" s="71" customFormat="1" ht="12.75">
      <c r="A198" s="84" t="s">
        <v>191</v>
      </c>
      <c r="B198" s="84" t="s">
        <v>193</v>
      </c>
      <c r="C198" s="85">
        <v>4530</v>
      </c>
      <c r="D198" s="86" t="s">
        <v>104</v>
      </c>
      <c r="E198" s="87">
        <v>200</v>
      </c>
      <c r="F198" s="88"/>
      <c r="G198" s="87">
        <f t="shared" si="57"/>
        <v>0</v>
      </c>
      <c r="H198" s="87">
        <f t="shared" si="72"/>
        <v>200</v>
      </c>
      <c r="I198" s="89">
        <f t="shared" si="72"/>
        <v>0</v>
      </c>
      <c r="J198" s="87">
        <f t="shared" si="73"/>
        <v>0</v>
      </c>
      <c r="K198" s="89">
        <f t="shared" si="73"/>
        <v>0</v>
      </c>
      <c r="L198" s="87">
        <f t="shared" si="74"/>
        <v>0</v>
      </c>
      <c r="M198" s="89">
        <f t="shared" si="74"/>
        <v>0</v>
      </c>
      <c r="N198" s="87"/>
      <c r="O198" s="89"/>
      <c r="P198" s="87"/>
      <c r="Q198" s="89"/>
      <c r="R198" s="87">
        <f t="shared" si="58"/>
        <v>0</v>
      </c>
      <c r="S198" s="89">
        <f t="shared" si="58"/>
        <v>0</v>
      </c>
    </row>
    <row r="199" spans="1:19" s="71" customFormat="1" ht="38.25">
      <c r="A199" s="84" t="s">
        <v>191</v>
      </c>
      <c r="B199" s="84" t="s">
        <v>193</v>
      </c>
      <c r="C199" s="85">
        <v>4740</v>
      </c>
      <c r="D199" s="86" t="s">
        <v>148</v>
      </c>
      <c r="E199" s="87">
        <v>12000</v>
      </c>
      <c r="F199" s="88">
        <v>1520.26</v>
      </c>
      <c r="G199" s="87">
        <f t="shared" si="57"/>
        <v>12.668833333333334</v>
      </c>
      <c r="H199" s="87">
        <f t="shared" si="72"/>
        <v>12000</v>
      </c>
      <c r="I199" s="89">
        <f t="shared" si="72"/>
        <v>1520.26</v>
      </c>
      <c r="J199" s="87">
        <f t="shared" si="73"/>
        <v>0</v>
      </c>
      <c r="K199" s="89">
        <f t="shared" si="73"/>
        <v>0</v>
      </c>
      <c r="L199" s="87">
        <f t="shared" si="74"/>
        <v>0</v>
      </c>
      <c r="M199" s="89">
        <f t="shared" si="74"/>
        <v>0</v>
      </c>
      <c r="N199" s="87"/>
      <c r="O199" s="89"/>
      <c r="P199" s="87"/>
      <c r="Q199" s="89"/>
      <c r="R199" s="87">
        <f t="shared" si="58"/>
        <v>0</v>
      </c>
      <c r="S199" s="89">
        <f t="shared" si="58"/>
        <v>0</v>
      </c>
    </row>
    <row r="200" spans="1:19" s="71" customFormat="1" ht="25.5">
      <c r="A200" s="84" t="s">
        <v>191</v>
      </c>
      <c r="B200" s="84" t="s">
        <v>193</v>
      </c>
      <c r="C200" s="85">
        <v>4750</v>
      </c>
      <c r="D200" s="86" t="s">
        <v>178</v>
      </c>
      <c r="E200" s="87">
        <v>20000</v>
      </c>
      <c r="F200" s="88">
        <v>3061.33</v>
      </c>
      <c r="G200" s="87">
        <f t="shared" si="57"/>
        <v>15.30665</v>
      </c>
      <c r="H200" s="87">
        <f t="shared" si="72"/>
        <v>20000</v>
      </c>
      <c r="I200" s="89">
        <f t="shared" si="72"/>
        <v>3061.33</v>
      </c>
      <c r="J200" s="87">
        <f t="shared" si="73"/>
        <v>0</v>
      </c>
      <c r="K200" s="89">
        <f t="shared" si="73"/>
        <v>0</v>
      </c>
      <c r="L200" s="87">
        <f t="shared" si="74"/>
        <v>0</v>
      </c>
      <c r="M200" s="89">
        <f t="shared" si="74"/>
        <v>0</v>
      </c>
      <c r="N200" s="87"/>
      <c r="O200" s="89"/>
      <c r="P200" s="87"/>
      <c r="Q200" s="89"/>
      <c r="R200" s="87">
        <f t="shared" si="58"/>
        <v>0</v>
      </c>
      <c r="S200" s="89">
        <f t="shared" si="58"/>
        <v>0</v>
      </c>
    </row>
    <row r="201" spans="1:19" s="71" customFormat="1" ht="25.5">
      <c r="A201" s="84">
        <v>801</v>
      </c>
      <c r="B201" s="84">
        <v>80101</v>
      </c>
      <c r="C201" s="85">
        <v>6050</v>
      </c>
      <c r="D201" s="86" t="s">
        <v>82</v>
      </c>
      <c r="E201" s="87">
        <v>194095</v>
      </c>
      <c r="F201" s="88">
        <v>33.4</v>
      </c>
      <c r="G201" s="87">
        <f t="shared" si="57"/>
        <v>0.017208068214018907</v>
      </c>
      <c r="H201" s="87">
        <f t="shared" si="72"/>
        <v>0</v>
      </c>
      <c r="I201" s="89">
        <f t="shared" si="72"/>
        <v>0</v>
      </c>
      <c r="J201" s="87">
        <f t="shared" si="73"/>
        <v>0</v>
      </c>
      <c r="K201" s="89">
        <f t="shared" si="73"/>
        <v>0</v>
      </c>
      <c r="L201" s="87">
        <f t="shared" si="74"/>
        <v>0</v>
      </c>
      <c r="M201" s="89">
        <f t="shared" si="74"/>
        <v>0</v>
      </c>
      <c r="N201" s="87"/>
      <c r="O201" s="89"/>
      <c r="P201" s="87"/>
      <c r="Q201" s="89"/>
      <c r="R201" s="87">
        <f t="shared" si="58"/>
        <v>194095</v>
      </c>
      <c r="S201" s="89">
        <f t="shared" si="58"/>
        <v>33.4</v>
      </c>
    </row>
    <row r="202" spans="1:19" s="71" customFormat="1" ht="25.5">
      <c r="A202" s="84" t="s">
        <v>191</v>
      </c>
      <c r="B202" s="84" t="s">
        <v>193</v>
      </c>
      <c r="C202" s="85">
        <v>6060</v>
      </c>
      <c r="D202" s="86" t="s">
        <v>150</v>
      </c>
      <c r="E202" s="87">
        <v>15800</v>
      </c>
      <c r="F202" s="88">
        <v>14140</v>
      </c>
      <c r="G202" s="87">
        <f aca="true" t="shared" si="75" ref="G202:G265">100*F202/E202</f>
        <v>89.49367088607595</v>
      </c>
      <c r="H202" s="87">
        <f t="shared" si="72"/>
        <v>0</v>
      </c>
      <c r="I202" s="89">
        <f t="shared" si="72"/>
        <v>0</v>
      </c>
      <c r="J202" s="87">
        <f t="shared" si="73"/>
        <v>0</v>
      </c>
      <c r="K202" s="89">
        <f t="shared" si="73"/>
        <v>0</v>
      </c>
      <c r="L202" s="87">
        <f t="shared" si="74"/>
        <v>0</v>
      </c>
      <c r="M202" s="89">
        <f t="shared" si="74"/>
        <v>0</v>
      </c>
      <c r="N202" s="87"/>
      <c r="O202" s="89"/>
      <c r="P202" s="87"/>
      <c r="Q202" s="89"/>
      <c r="R202" s="87">
        <f t="shared" si="58"/>
        <v>15800</v>
      </c>
      <c r="S202" s="89">
        <f t="shared" si="58"/>
        <v>14140</v>
      </c>
    </row>
    <row r="203" spans="1:19" s="71" customFormat="1" ht="25.5">
      <c r="A203" s="90" t="s">
        <v>191</v>
      </c>
      <c r="B203" s="90" t="s">
        <v>200</v>
      </c>
      <c r="C203" s="109"/>
      <c r="D203" s="91" t="s">
        <v>201</v>
      </c>
      <c r="E203" s="92">
        <f>SUM(E204:E212)</f>
        <v>339600</v>
      </c>
      <c r="F203" s="93">
        <f>SUM(F204:F212)</f>
        <v>148279.55</v>
      </c>
      <c r="G203" s="92">
        <f t="shared" si="75"/>
        <v>43.66300058892814</v>
      </c>
      <c r="H203" s="92">
        <f aca="true" t="shared" si="76" ref="H203:S203">SUM(H204:H212)</f>
        <v>339600</v>
      </c>
      <c r="I203" s="93">
        <f>SUM(I204:I212)</f>
        <v>148279.55</v>
      </c>
      <c r="J203" s="92">
        <f t="shared" si="76"/>
        <v>234100</v>
      </c>
      <c r="K203" s="93">
        <f>SUM(K204:K212)</f>
        <v>103747.02</v>
      </c>
      <c r="L203" s="92">
        <f t="shared" si="76"/>
        <v>72500</v>
      </c>
      <c r="M203" s="93">
        <f>SUM(M204:M212)</f>
        <v>35498.33</v>
      </c>
      <c r="N203" s="92">
        <f t="shared" si="76"/>
        <v>0</v>
      </c>
      <c r="O203" s="93"/>
      <c r="P203" s="92">
        <f t="shared" si="76"/>
        <v>0</v>
      </c>
      <c r="Q203" s="93">
        <f t="shared" si="76"/>
        <v>0</v>
      </c>
      <c r="R203" s="92">
        <f t="shared" si="76"/>
        <v>0</v>
      </c>
      <c r="S203" s="93">
        <f t="shared" si="76"/>
        <v>0</v>
      </c>
    </row>
    <row r="204" spans="1:19" s="71" customFormat="1" ht="25.5">
      <c r="A204" s="84" t="s">
        <v>191</v>
      </c>
      <c r="B204" s="84" t="s">
        <v>200</v>
      </c>
      <c r="C204" s="85">
        <v>3020</v>
      </c>
      <c r="D204" s="86" t="s">
        <v>155</v>
      </c>
      <c r="E204" s="87">
        <v>25000</v>
      </c>
      <c r="F204" s="88">
        <v>9034.2</v>
      </c>
      <c r="G204" s="87">
        <f t="shared" si="75"/>
        <v>36.13680000000001</v>
      </c>
      <c r="H204" s="87">
        <f t="shared" si="72"/>
        <v>25000</v>
      </c>
      <c r="I204" s="89">
        <f t="shared" si="72"/>
        <v>9034.2</v>
      </c>
      <c r="J204" s="87">
        <f aca="true" t="shared" si="77" ref="J204:K212">IF($C204=4010,E204,0)+IF($C204=4040,E204,0)+IF($C204=4170,E204,0)</f>
        <v>0</v>
      </c>
      <c r="K204" s="89">
        <f t="shared" si="77"/>
        <v>0</v>
      </c>
      <c r="L204" s="87">
        <f aca="true" t="shared" si="78" ref="L204:M212">IF($C204=4110,E204,0)+IF($C204=4120,E204,0)+IF($C204=4440,E204,0)+IF($C204=4140,E204,0)</f>
        <v>0</v>
      </c>
      <c r="M204" s="89">
        <f t="shared" si="78"/>
        <v>0</v>
      </c>
      <c r="N204" s="87"/>
      <c r="O204" s="89"/>
      <c r="P204" s="87"/>
      <c r="Q204" s="89"/>
      <c r="R204" s="87">
        <f t="shared" si="58"/>
        <v>0</v>
      </c>
      <c r="S204" s="89">
        <f t="shared" si="58"/>
        <v>0</v>
      </c>
    </row>
    <row r="205" spans="1:19" s="71" customFormat="1" ht="25.5">
      <c r="A205" s="84" t="s">
        <v>191</v>
      </c>
      <c r="B205" s="84" t="s">
        <v>200</v>
      </c>
      <c r="C205" s="85">
        <v>4010</v>
      </c>
      <c r="D205" s="86" t="s">
        <v>132</v>
      </c>
      <c r="E205" s="87">
        <v>220000</v>
      </c>
      <c r="F205" s="88">
        <v>89728.38</v>
      </c>
      <c r="G205" s="87">
        <f t="shared" si="75"/>
        <v>40.785627272727275</v>
      </c>
      <c r="H205" s="87">
        <f t="shared" si="72"/>
        <v>220000</v>
      </c>
      <c r="I205" s="89">
        <f t="shared" si="72"/>
        <v>89728.38</v>
      </c>
      <c r="J205" s="87">
        <f t="shared" si="77"/>
        <v>220000</v>
      </c>
      <c r="K205" s="89">
        <f t="shared" si="77"/>
        <v>89728.38</v>
      </c>
      <c r="L205" s="87">
        <f t="shared" si="78"/>
        <v>0</v>
      </c>
      <c r="M205" s="89">
        <f t="shared" si="78"/>
        <v>0</v>
      </c>
      <c r="N205" s="87"/>
      <c r="O205" s="89"/>
      <c r="P205" s="87"/>
      <c r="Q205" s="89"/>
      <c r="R205" s="87">
        <f t="shared" si="58"/>
        <v>0</v>
      </c>
      <c r="S205" s="89">
        <f t="shared" si="58"/>
        <v>0</v>
      </c>
    </row>
    <row r="206" spans="1:19" s="71" customFormat="1" ht="12.75">
      <c r="A206" s="84" t="s">
        <v>191</v>
      </c>
      <c r="B206" s="84" t="s">
        <v>200</v>
      </c>
      <c r="C206" s="85">
        <v>4040</v>
      </c>
      <c r="D206" s="86" t="s">
        <v>93</v>
      </c>
      <c r="E206" s="87">
        <v>14100</v>
      </c>
      <c r="F206" s="88">
        <v>14018.64</v>
      </c>
      <c r="G206" s="87">
        <f t="shared" si="75"/>
        <v>99.42297872340426</v>
      </c>
      <c r="H206" s="87">
        <f t="shared" si="72"/>
        <v>14100</v>
      </c>
      <c r="I206" s="89">
        <f t="shared" si="72"/>
        <v>14018.64</v>
      </c>
      <c r="J206" s="87">
        <f t="shared" si="77"/>
        <v>14100</v>
      </c>
      <c r="K206" s="89">
        <f t="shared" si="77"/>
        <v>14018.64</v>
      </c>
      <c r="L206" s="87">
        <f t="shared" si="78"/>
        <v>0</v>
      </c>
      <c r="M206" s="89">
        <f t="shared" si="78"/>
        <v>0</v>
      </c>
      <c r="N206" s="87"/>
      <c r="O206" s="89"/>
      <c r="P206" s="87"/>
      <c r="Q206" s="89"/>
      <c r="R206" s="87">
        <f aca="true" t="shared" si="79" ref="R206:S269">IF($C206=6050,E206,0)+IF($C206=6060,E206,0)+IF($C206=6300,E206,0)</f>
        <v>0</v>
      </c>
      <c r="S206" s="89">
        <f t="shared" si="79"/>
        <v>0</v>
      </c>
    </row>
    <row r="207" spans="1:19" s="71" customFormat="1" ht="12.75">
      <c r="A207" s="84" t="s">
        <v>191</v>
      </c>
      <c r="B207" s="84" t="s">
        <v>200</v>
      </c>
      <c r="C207" s="85">
        <v>4110</v>
      </c>
      <c r="D207" s="86" t="s">
        <v>94</v>
      </c>
      <c r="E207" s="87">
        <v>47500</v>
      </c>
      <c r="F207" s="88">
        <v>19263.12</v>
      </c>
      <c r="G207" s="87">
        <f t="shared" si="75"/>
        <v>40.553936842105266</v>
      </c>
      <c r="H207" s="87">
        <f t="shared" si="72"/>
        <v>47500</v>
      </c>
      <c r="I207" s="89">
        <f t="shared" si="72"/>
        <v>19263.12</v>
      </c>
      <c r="J207" s="87">
        <f t="shared" si="77"/>
        <v>0</v>
      </c>
      <c r="K207" s="89">
        <f t="shared" si="77"/>
        <v>0</v>
      </c>
      <c r="L207" s="87">
        <f t="shared" si="78"/>
        <v>47500</v>
      </c>
      <c r="M207" s="89">
        <f t="shared" si="78"/>
        <v>19263.12</v>
      </c>
      <c r="N207" s="87"/>
      <c r="O207" s="89"/>
      <c r="P207" s="87"/>
      <c r="Q207" s="89"/>
      <c r="R207" s="87">
        <f t="shared" si="79"/>
        <v>0</v>
      </c>
      <c r="S207" s="89">
        <f t="shared" si="79"/>
        <v>0</v>
      </c>
    </row>
    <row r="208" spans="1:19" s="71" customFormat="1" ht="12.75">
      <c r="A208" s="84" t="s">
        <v>191</v>
      </c>
      <c r="B208" s="84" t="s">
        <v>200</v>
      </c>
      <c r="C208" s="85">
        <v>4120</v>
      </c>
      <c r="D208" s="86" t="s">
        <v>95</v>
      </c>
      <c r="E208" s="87">
        <v>7000</v>
      </c>
      <c r="F208" s="88">
        <v>2735.21</v>
      </c>
      <c r="G208" s="87">
        <f t="shared" si="75"/>
        <v>39.07442857142857</v>
      </c>
      <c r="H208" s="87">
        <f t="shared" si="72"/>
        <v>7000</v>
      </c>
      <c r="I208" s="89">
        <f t="shared" si="72"/>
        <v>2735.21</v>
      </c>
      <c r="J208" s="87">
        <f t="shared" si="77"/>
        <v>0</v>
      </c>
      <c r="K208" s="89">
        <f t="shared" si="77"/>
        <v>0</v>
      </c>
      <c r="L208" s="87">
        <f t="shared" si="78"/>
        <v>7000</v>
      </c>
      <c r="M208" s="89">
        <f t="shared" si="78"/>
        <v>2735.21</v>
      </c>
      <c r="N208" s="87"/>
      <c r="O208" s="89"/>
      <c r="P208" s="87"/>
      <c r="Q208" s="89"/>
      <c r="R208" s="87">
        <f t="shared" si="79"/>
        <v>0</v>
      </c>
      <c r="S208" s="89">
        <f t="shared" si="79"/>
        <v>0</v>
      </c>
    </row>
    <row r="209" spans="1:19" s="71" customFormat="1" ht="12.75">
      <c r="A209" s="84" t="s">
        <v>191</v>
      </c>
      <c r="B209" s="84" t="s">
        <v>200</v>
      </c>
      <c r="C209" s="85">
        <v>4210</v>
      </c>
      <c r="D209" s="86" t="s">
        <v>98</v>
      </c>
      <c r="E209" s="87">
        <v>6000</v>
      </c>
      <c r="F209" s="88"/>
      <c r="G209" s="87">
        <f t="shared" si="75"/>
        <v>0</v>
      </c>
      <c r="H209" s="87">
        <f t="shared" si="72"/>
        <v>6000</v>
      </c>
      <c r="I209" s="89">
        <f t="shared" si="72"/>
        <v>0</v>
      </c>
      <c r="J209" s="87">
        <f t="shared" si="77"/>
        <v>0</v>
      </c>
      <c r="K209" s="89">
        <f t="shared" si="77"/>
        <v>0</v>
      </c>
      <c r="L209" s="87">
        <f t="shared" si="78"/>
        <v>0</v>
      </c>
      <c r="M209" s="89">
        <f t="shared" si="78"/>
        <v>0</v>
      </c>
      <c r="N209" s="87"/>
      <c r="O209" s="89"/>
      <c r="P209" s="87"/>
      <c r="Q209" s="89"/>
      <c r="R209" s="87">
        <f t="shared" si="79"/>
        <v>0</v>
      </c>
      <c r="S209" s="89">
        <f t="shared" si="79"/>
        <v>0</v>
      </c>
    </row>
    <row r="210" spans="1:19" s="71" customFormat="1" ht="25.5">
      <c r="A210" s="84" t="s">
        <v>191</v>
      </c>
      <c r="B210" s="84" t="s">
        <v>200</v>
      </c>
      <c r="C210" s="85">
        <v>4240</v>
      </c>
      <c r="D210" s="86" t="s">
        <v>198</v>
      </c>
      <c r="E210" s="87">
        <v>2000</v>
      </c>
      <c r="F210" s="88"/>
      <c r="G210" s="87">
        <f t="shared" si="75"/>
        <v>0</v>
      </c>
      <c r="H210" s="87">
        <f t="shared" si="72"/>
        <v>2000</v>
      </c>
      <c r="I210" s="89">
        <f t="shared" si="72"/>
        <v>0</v>
      </c>
      <c r="J210" s="87">
        <f t="shared" si="77"/>
        <v>0</v>
      </c>
      <c r="K210" s="89">
        <f t="shared" si="77"/>
        <v>0</v>
      </c>
      <c r="L210" s="87">
        <f t="shared" si="78"/>
        <v>0</v>
      </c>
      <c r="M210" s="89">
        <f t="shared" si="78"/>
        <v>0</v>
      </c>
      <c r="N210" s="87"/>
      <c r="O210" s="89"/>
      <c r="P210" s="87"/>
      <c r="Q210" s="89"/>
      <c r="R210" s="87">
        <f t="shared" si="79"/>
        <v>0</v>
      </c>
      <c r="S210" s="89">
        <f t="shared" si="79"/>
        <v>0</v>
      </c>
    </row>
    <row r="211" spans="1:19" s="71" customFormat="1" ht="12.75" hidden="1">
      <c r="A211" s="84" t="s">
        <v>191</v>
      </c>
      <c r="B211" s="84" t="s">
        <v>200</v>
      </c>
      <c r="C211" s="85">
        <v>4280</v>
      </c>
      <c r="D211" s="86" t="s">
        <v>144</v>
      </c>
      <c r="E211" s="87"/>
      <c r="F211" s="88"/>
      <c r="G211" s="87" t="e">
        <f t="shared" si="75"/>
        <v>#DIV/0!</v>
      </c>
      <c r="H211" s="87">
        <f t="shared" si="72"/>
        <v>0</v>
      </c>
      <c r="I211" s="89">
        <f t="shared" si="72"/>
        <v>0</v>
      </c>
      <c r="J211" s="87">
        <f t="shared" si="77"/>
        <v>0</v>
      </c>
      <c r="K211" s="89">
        <f t="shared" si="77"/>
        <v>0</v>
      </c>
      <c r="L211" s="87">
        <f t="shared" si="78"/>
        <v>0</v>
      </c>
      <c r="M211" s="89">
        <f t="shared" si="78"/>
        <v>0</v>
      </c>
      <c r="N211" s="87"/>
      <c r="O211" s="89"/>
      <c r="P211" s="87"/>
      <c r="Q211" s="89"/>
      <c r="R211" s="87">
        <f t="shared" si="79"/>
        <v>0</v>
      </c>
      <c r="S211" s="89">
        <f t="shared" si="79"/>
        <v>0</v>
      </c>
    </row>
    <row r="212" spans="1:19" s="71" customFormat="1" ht="25.5">
      <c r="A212" s="84" t="s">
        <v>191</v>
      </c>
      <c r="B212" s="84" t="s">
        <v>200</v>
      </c>
      <c r="C212" s="85">
        <v>4440</v>
      </c>
      <c r="D212" s="86" t="s">
        <v>133</v>
      </c>
      <c r="E212" s="87">
        <v>18000</v>
      </c>
      <c r="F212" s="88">
        <v>13500</v>
      </c>
      <c r="G212" s="87">
        <f t="shared" si="75"/>
        <v>75</v>
      </c>
      <c r="H212" s="87">
        <f t="shared" si="72"/>
        <v>18000</v>
      </c>
      <c r="I212" s="89">
        <f t="shared" si="72"/>
        <v>13500</v>
      </c>
      <c r="J212" s="87">
        <f t="shared" si="77"/>
        <v>0</v>
      </c>
      <c r="K212" s="89">
        <f t="shared" si="77"/>
        <v>0</v>
      </c>
      <c r="L212" s="87">
        <f t="shared" si="78"/>
        <v>18000</v>
      </c>
      <c r="M212" s="89">
        <f t="shared" si="78"/>
        <v>13500</v>
      </c>
      <c r="N212" s="87"/>
      <c r="O212" s="89"/>
      <c r="P212" s="87"/>
      <c r="Q212" s="89"/>
      <c r="R212" s="87">
        <f t="shared" si="79"/>
        <v>0</v>
      </c>
      <c r="S212" s="89">
        <f t="shared" si="79"/>
        <v>0</v>
      </c>
    </row>
    <row r="213" spans="1:19" s="71" customFormat="1" ht="12.75">
      <c r="A213" s="90" t="s">
        <v>191</v>
      </c>
      <c r="B213" s="90" t="s">
        <v>202</v>
      </c>
      <c r="C213" s="109"/>
      <c r="D213" s="91" t="s">
        <v>203</v>
      </c>
      <c r="E213" s="92">
        <f>SUM(E214)</f>
        <v>350000</v>
      </c>
      <c r="F213" s="93">
        <f>SUM(F214)</f>
        <v>184000</v>
      </c>
      <c r="G213" s="92">
        <f t="shared" si="75"/>
        <v>52.57142857142857</v>
      </c>
      <c r="H213" s="92">
        <f aca="true" t="shared" si="80" ref="H213:S213">SUM(H214)</f>
        <v>350000</v>
      </c>
      <c r="I213" s="93">
        <f t="shared" si="80"/>
        <v>184000</v>
      </c>
      <c r="J213" s="92">
        <f t="shared" si="80"/>
        <v>0</v>
      </c>
      <c r="K213" s="93">
        <f t="shared" si="80"/>
        <v>0</v>
      </c>
      <c r="L213" s="92">
        <f t="shared" si="80"/>
        <v>0</v>
      </c>
      <c r="M213" s="93">
        <f t="shared" si="80"/>
        <v>0</v>
      </c>
      <c r="N213" s="92">
        <f t="shared" si="80"/>
        <v>350000</v>
      </c>
      <c r="O213" s="93">
        <f t="shared" si="80"/>
        <v>184000</v>
      </c>
      <c r="P213" s="92">
        <f t="shared" si="80"/>
        <v>0</v>
      </c>
      <c r="Q213" s="93">
        <f t="shared" si="80"/>
        <v>0</v>
      </c>
      <c r="R213" s="92">
        <f t="shared" si="80"/>
        <v>0</v>
      </c>
      <c r="S213" s="93">
        <f t="shared" si="80"/>
        <v>0</v>
      </c>
    </row>
    <row r="214" spans="1:19" s="71" customFormat="1" ht="25.5">
      <c r="A214" s="84" t="s">
        <v>191</v>
      </c>
      <c r="B214" s="84" t="s">
        <v>202</v>
      </c>
      <c r="C214" s="85">
        <v>2510</v>
      </c>
      <c r="D214" s="86" t="s">
        <v>204</v>
      </c>
      <c r="E214" s="87">
        <v>350000</v>
      </c>
      <c r="F214" s="88">
        <v>184000</v>
      </c>
      <c r="G214" s="87">
        <f t="shared" si="75"/>
        <v>52.57142857142857</v>
      </c>
      <c r="H214" s="87">
        <f t="shared" si="72"/>
        <v>350000</v>
      </c>
      <c r="I214" s="89">
        <f t="shared" si="72"/>
        <v>184000</v>
      </c>
      <c r="J214" s="87">
        <f>IF($C214=4010,E214,0)+IF($C214=4040,E214,0)+IF($C214=4170,E214,0)</f>
        <v>0</v>
      </c>
      <c r="K214" s="89">
        <f>IF($C214=4010,F214,0)+IF($C214=4040,F214,0)+IF($C214=4170,F214,0)</f>
        <v>0</v>
      </c>
      <c r="L214" s="87">
        <f>IF($C214=4110,E214,0)+IF($C214=4120,E214,0)+IF($C214=4440,E214,0)+IF($C214=4140,E214,0)</f>
        <v>0</v>
      </c>
      <c r="M214" s="89">
        <f>IF($C214=4110,F214,0)+IF($C214=4120,F214,0)+IF($C214=4440,F214,0)+IF($C214=4140,F214,0)</f>
        <v>0</v>
      </c>
      <c r="N214" s="87">
        <f>E214</f>
        <v>350000</v>
      </c>
      <c r="O214" s="89">
        <f>F214</f>
        <v>184000</v>
      </c>
      <c r="P214" s="87"/>
      <c r="Q214" s="89"/>
      <c r="R214" s="87">
        <f t="shared" si="79"/>
        <v>0</v>
      </c>
      <c r="S214" s="89">
        <f t="shared" si="79"/>
        <v>0</v>
      </c>
    </row>
    <row r="215" spans="1:19" s="71" customFormat="1" ht="12.75">
      <c r="A215" s="90" t="s">
        <v>191</v>
      </c>
      <c r="B215" s="90" t="s">
        <v>205</v>
      </c>
      <c r="C215" s="109"/>
      <c r="D215" s="91" t="s">
        <v>206</v>
      </c>
      <c r="E215" s="92">
        <f>SUM(E216:E235)</f>
        <v>2673533</v>
      </c>
      <c r="F215" s="93">
        <f>SUM(F216:F235)</f>
        <v>1304137.9000000004</v>
      </c>
      <c r="G215" s="92">
        <f t="shared" si="75"/>
        <v>48.779569954812615</v>
      </c>
      <c r="H215" s="92">
        <f aca="true" t="shared" si="81" ref="H215:S215">SUM(H216:H235)</f>
        <v>2563533</v>
      </c>
      <c r="I215" s="93">
        <f>SUM(I216:I235)</f>
        <v>1297329.8500000003</v>
      </c>
      <c r="J215" s="92">
        <f t="shared" si="81"/>
        <v>1626833</v>
      </c>
      <c r="K215" s="93">
        <f>SUM(K216:K235)</f>
        <v>845631.54</v>
      </c>
      <c r="L215" s="92">
        <f t="shared" si="81"/>
        <v>442700</v>
      </c>
      <c r="M215" s="93">
        <f>SUM(M216:M235)</f>
        <v>240295.04</v>
      </c>
      <c r="N215" s="92">
        <f t="shared" si="81"/>
        <v>0</v>
      </c>
      <c r="O215" s="93"/>
      <c r="P215" s="92">
        <f t="shared" si="81"/>
        <v>0</v>
      </c>
      <c r="Q215" s="93">
        <f t="shared" si="81"/>
        <v>0</v>
      </c>
      <c r="R215" s="92">
        <f t="shared" si="81"/>
        <v>110000</v>
      </c>
      <c r="S215" s="93">
        <f t="shared" si="81"/>
        <v>6808.05</v>
      </c>
    </row>
    <row r="216" spans="1:19" s="71" customFormat="1" ht="25.5">
      <c r="A216" s="84" t="s">
        <v>191</v>
      </c>
      <c r="B216" s="84" t="s">
        <v>205</v>
      </c>
      <c r="C216" s="85">
        <v>3020</v>
      </c>
      <c r="D216" s="86" t="s">
        <v>195</v>
      </c>
      <c r="E216" s="87">
        <v>150000</v>
      </c>
      <c r="F216" s="88">
        <v>68681.82</v>
      </c>
      <c r="G216" s="87">
        <f t="shared" si="75"/>
        <v>45.78788000000001</v>
      </c>
      <c r="H216" s="87">
        <f t="shared" si="72"/>
        <v>150000</v>
      </c>
      <c r="I216" s="89">
        <f t="shared" si="72"/>
        <v>68681.82</v>
      </c>
      <c r="J216" s="87">
        <f aca="true" t="shared" si="82" ref="J216:K235">IF($C216=4010,E216,0)+IF($C216=4040,E216,0)+IF($C216=4170,E216,0)</f>
        <v>0</v>
      </c>
      <c r="K216" s="89">
        <f t="shared" si="82"/>
        <v>0</v>
      </c>
      <c r="L216" s="87">
        <f aca="true" t="shared" si="83" ref="L216:M235">IF($C216=4110,E216,0)+IF($C216=4120,E216,0)+IF($C216=4440,E216,0)+IF($C216=4140,E216,0)</f>
        <v>0</v>
      </c>
      <c r="M216" s="89">
        <f t="shared" si="83"/>
        <v>0</v>
      </c>
      <c r="N216" s="87"/>
      <c r="O216" s="89"/>
      <c r="P216" s="87"/>
      <c r="Q216" s="89"/>
      <c r="R216" s="87">
        <f t="shared" si="79"/>
        <v>0</v>
      </c>
      <c r="S216" s="89">
        <f t="shared" si="79"/>
        <v>0</v>
      </c>
    </row>
    <row r="217" spans="1:19" s="71" customFormat="1" ht="25.5">
      <c r="A217" s="84" t="s">
        <v>191</v>
      </c>
      <c r="B217" s="84" t="s">
        <v>205</v>
      </c>
      <c r="C217" s="85">
        <v>4010</v>
      </c>
      <c r="D217" s="86" t="s">
        <v>132</v>
      </c>
      <c r="E217" s="87">
        <v>1505000</v>
      </c>
      <c r="F217" s="88">
        <v>732801.54</v>
      </c>
      <c r="G217" s="87">
        <f t="shared" si="75"/>
        <v>48.69113222591362</v>
      </c>
      <c r="H217" s="87">
        <f t="shared" si="72"/>
        <v>1505000</v>
      </c>
      <c r="I217" s="89">
        <f t="shared" si="72"/>
        <v>732801.54</v>
      </c>
      <c r="J217" s="87">
        <f t="shared" si="82"/>
        <v>1505000</v>
      </c>
      <c r="K217" s="89">
        <f t="shared" si="82"/>
        <v>732801.54</v>
      </c>
      <c r="L217" s="87">
        <f t="shared" si="83"/>
        <v>0</v>
      </c>
      <c r="M217" s="89">
        <f t="shared" si="83"/>
        <v>0</v>
      </c>
      <c r="N217" s="87"/>
      <c r="O217" s="89"/>
      <c r="P217" s="87"/>
      <c r="Q217" s="89"/>
      <c r="R217" s="87">
        <f t="shared" si="79"/>
        <v>0</v>
      </c>
      <c r="S217" s="89">
        <f t="shared" si="79"/>
        <v>0</v>
      </c>
    </row>
    <row r="218" spans="1:19" s="71" customFormat="1" ht="12.75">
      <c r="A218" s="84" t="s">
        <v>191</v>
      </c>
      <c r="B218" s="84" t="s">
        <v>205</v>
      </c>
      <c r="C218" s="85">
        <v>4040</v>
      </c>
      <c r="D218" s="86" t="s">
        <v>93</v>
      </c>
      <c r="E218" s="87">
        <v>111833</v>
      </c>
      <c r="F218" s="88">
        <v>111832.03</v>
      </c>
      <c r="G218" s="87">
        <f t="shared" si="75"/>
        <v>99.99913263526867</v>
      </c>
      <c r="H218" s="87">
        <f t="shared" si="72"/>
        <v>111833</v>
      </c>
      <c r="I218" s="89">
        <f t="shared" si="72"/>
        <v>111832.03</v>
      </c>
      <c r="J218" s="87">
        <f t="shared" si="82"/>
        <v>111833</v>
      </c>
      <c r="K218" s="89">
        <f t="shared" si="82"/>
        <v>111832.03</v>
      </c>
      <c r="L218" s="87">
        <f t="shared" si="83"/>
        <v>0</v>
      </c>
      <c r="M218" s="89">
        <f t="shared" si="83"/>
        <v>0</v>
      </c>
      <c r="N218" s="87"/>
      <c r="O218" s="89"/>
      <c r="P218" s="87"/>
      <c r="Q218" s="89"/>
      <c r="R218" s="87">
        <f t="shared" si="79"/>
        <v>0</v>
      </c>
      <c r="S218" s="89">
        <f t="shared" si="79"/>
        <v>0</v>
      </c>
    </row>
    <row r="219" spans="1:19" s="71" customFormat="1" ht="12.75">
      <c r="A219" s="84" t="s">
        <v>191</v>
      </c>
      <c r="B219" s="84" t="s">
        <v>205</v>
      </c>
      <c r="C219" s="85">
        <v>4110</v>
      </c>
      <c r="D219" s="86" t="s">
        <v>94</v>
      </c>
      <c r="E219" s="87">
        <v>311500</v>
      </c>
      <c r="F219" s="88">
        <v>153205.6</v>
      </c>
      <c r="G219" s="87">
        <f t="shared" si="75"/>
        <v>49.183178170144465</v>
      </c>
      <c r="H219" s="87">
        <f t="shared" si="72"/>
        <v>311500</v>
      </c>
      <c r="I219" s="89">
        <f t="shared" si="72"/>
        <v>153205.6</v>
      </c>
      <c r="J219" s="87">
        <f t="shared" si="82"/>
        <v>0</v>
      </c>
      <c r="K219" s="89">
        <f t="shared" si="82"/>
        <v>0</v>
      </c>
      <c r="L219" s="87">
        <f t="shared" si="83"/>
        <v>311500</v>
      </c>
      <c r="M219" s="89">
        <f t="shared" si="83"/>
        <v>153205.6</v>
      </c>
      <c r="N219" s="87"/>
      <c r="O219" s="89"/>
      <c r="P219" s="87"/>
      <c r="Q219" s="89"/>
      <c r="R219" s="87">
        <f t="shared" si="79"/>
        <v>0</v>
      </c>
      <c r="S219" s="89">
        <f t="shared" si="79"/>
        <v>0</v>
      </c>
    </row>
    <row r="220" spans="1:19" s="71" customFormat="1" ht="12.75">
      <c r="A220" s="84" t="s">
        <v>191</v>
      </c>
      <c r="B220" s="84" t="s">
        <v>205</v>
      </c>
      <c r="C220" s="85">
        <v>4120</v>
      </c>
      <c r="D220" s="86" t="s">
        <v>95</v>
      </c>
      <c r="E220" s="87">
        <v>44000</v>
      </c>
      <c r="F220" s="88">
        <v>21689.44</v>
      </c>
      <c r="G220" s="87">
        <f t="shared" si="75"/>
        <v>49.29418181818182</v>
      </c>
      <c r="H220" s="87">
        <f t="shared" si="72"/>
        <v>44000</v>
      </c>
      <c r="I220" s="89">
        <f t="shared" si="72"/>
        <v>21689.44</v>
      </c>
      <c r="J220" s="87">
        <f t="shared" si="82"/>
        <v>0</v>
      </c>
      <c r="K220" s="89">
        <f t="shared" si="82"/>
        <v>0</v>
      </c>
      <c r="L220" s="87">
        <f t="shared" si="83"/>
        <v>44000</v>
      </c>
      <c r="M220" s="89">
        <f t="shared" si="83"/>
        <v>21689.44</v>
      </c>
      <c r="N220" s="87"/>
      <c r="O220" s="89"/>
      <c r="P220" s="87"/>
      <c r="Q220" s="89"/>
      <c r="R220" s="87">
        <f t="shared" si="79"/>
        <v>0</v>
      </c>
      <c r="S220" s="89">
        <f t="shared" si="79"/>
        <v>0</v>
      </c>
    </row>
    <row r="221" spans="1:19" s="71" customFormat="1" ht="12.75">
      <c r="A221" s="84" t="s">
        <v>191</v>
      </c>
      <c r="B221" s="84" t="s">
        <v>205</v>
      </c>
      <c r="C221" s="85">
        <v>4170</v>
      </c>
      <c r="D221" s="86" t="s">
        <v>97</v>
      </c>
      <c r="E221" s="87">
        <v>10000</v>
      </c>
      <c r="F221" s="88">
        <v>997.97</v>
      </c>
      <c r="G221" s="87">
        <f t="shared" si="75"/>
        <v>9.9797</v>
      </c>
      <c r="H221" s="87">
        <f t="shared" si="72"/>
        <v>10000</v>
      </c>
      <c r="I221" s="89">
        <f t="shared" si="72"/>
        <v>997.97</v>
      </c>
      <c r="J221" s="87">
        <f t="shared" si="82"/>
        <v>10000</v>
      </c>
      <c r="K221" s="89">
        <f t="shared" si="82"/>
        <v>997.97</v>
      </c>
      <c r="L221" s="87">
        <f t="shared" si="83"/>
        <v>0</v>
      </c>
      <c r="M221" s="89">
        <f t="shared" si="83"/>
        <v>0</v>
      </c>
      <c r="N221" s="87"/>
      <c r="O221" s="89"/>
      <c r="P221" s="87"/>
      <c r="Q221" s="89"/>
      <c r="R221" s="87">
        <f t="shared" si="79"/>
        <v>0</v>
      </c>
      <c r="S221" s="89">
        <f t="shared" si="79"/>
        <v>0</v>
      </c>
    </row>
    <row r="222" spans="1:19" s="71" customFormat="1" ht="12.75">
      <c r="A222" s="84" t="s">
        <v>191</v>
      </c>
      <c r="B222" s="84" t="s">
        <v>205</v>
      </c>
      <c r="C222" s="85">
        <v>4210</v>
      </c>
      <c r="D222" s="86" t="s">
        <v>98</v>
      </c>
      <c r="E222" s="87">
        <v>88000</v>
      </c>
      <c r="F222" s="88">
        <v>41702.37</v>
      </c>
      <c r="G222" s="87">
        <f t="shared" si="75"/>
        <v>47.38905681818182</v>
      </c>
      <c r="H222" s="87">
        <f t="shared" si="72"/>
        <v>88000</v>
      </c>
      <c r="I222" s="89">
        <f t="shared" si="72"/>
        <v>41702.37</v>
      </c>
      <c r="J222" s="87">
        <f t="shared" si="82"/>
        <v>0</v>
      </c>
      <c r="K222" s="89">
        <f t="shared" si="82"/>
        <v>0</v>
      </c>
      <c r="L222" s="87">
        <f t="shared" si="83"/>
        <v>0</v>
      </c>
      <c r="M222" s="89">
        <f t="shared" si="83"/>
        <v>0</v>
      </c>
      <c r="N222" s="87"/>
      <c r="O222" s="89"/>
      <c r="P222" s="87"/>
      <c r="Q222" s="89"/>
      <c r="R222" s="87">
        <f t="shared" si="79"/>
        <v>0</v>
      </c>
      <c r="S222" s="89">
        <f t="shared" si="79"/>
        <v>0</v>
      </c>
    </row>
    <row r="223" spans="1:19" s="71" customFormat="1" ht="25.5">
      <c r="A223" s="84" t="s">
        <v>191</v>
      </c>
      <c r="B223" s="84" t="s">
        <v>205</v>
      </c>
      <c r="C223" s="85">
        <v>4240</v>
      </c>
      <c r="D223" s="86" t="s">
        <v>198</v>
      </c>
      <c r="E223" s="87">
        <v>20000</v>
      </c>
      <c r="F223" s="88">
        <v>3419.93</v>
      </c>
      <c r="G223" s="87">
        <f t="shared" si="75"/>
        <v>17.09965</v>
      </c>
      <c r="H223" s="87">
        <f t="shared" si="72"/>
        <v>20000</v>
      </c>
      <c r="I223" s="89">
        <f t="shared" si="72"/>
        <v>3419.93</v>
      </c>
      <c r="J223" s="87">
        <f t="shared" si="82"/>
        <v>0</v>
      </c>
      <c r="K223" s="89">
        <f t="shared" si="82"/>
        <v>0</v>
      </c>
      <c r="L223" s="87">
        <f t="shared" si="83"/>
        <v>0</v>
      </c>
      <c r="M223" s="89">
        <f t="shared" si="83"/>
        <v>0</v>
      </c>
      <c r="N223" s="87"/>
      <c r="O223" s="89"/>
      <c r="P223" s="87"/>
      <c r="Q223" s="89"/>
      <c r="R223" s="87">
        <f t="shared" si="79"/>
        <v>0</v>
      </c>
      <c r="S223" s="89">
        <f t="shared" si="79"/>
        <v>0</v>
      </c>
    </row>
    <row r="224" spans="1:19" s="71" customFormat="1" ht="12.75">
      <c r="A224" s="84" t="s">
        <v>191</v>
      </c>
      <c r="B224" s="84" t="s">
        <v>205</v>
      </c>
      <c r="C224" s="85">
        <v>4260</v>
      </c>
      <c r="D224" s="86" t="s">
        <v>143</v>
      </c>
      <c r="E224" s="87">
        <v>80000</v>
      </c>
      <c r="F224" s="88">
        <v>46942.32</v>
      </c>
      <c r="G224" s="87">
        <f t="shared" si="75"/>
        <v>58.6779</v>
      </c>
      <c r="H224" s="87">
        <f t="shared" si="72"/>
        <v>80000</v>
      </c>
      <c r="I224" s="89">
        <f t="shared" si="72"/>
        <v>46942.32</v>
      </c>
      <c r="J224" s="87">
        <f t="shared" si="82"/>
        <v>0</v>
      </c>
      <c r="K224" s="89">
        <f t="shared" si="82"/>
        <v>0</v>
      </c>
      <c r="L224" s="87">
        <f t="shared" si="83"/>
        <v>0</v>
      </c>
      <c r="M224" s="89">
        <f t="shared" si="83"/>
        <v>0</v>
      </c>
      <c r="N224" s="87"/>
      <c r="O224" s="89"/>
      <c r="P224" s="87"/>
      <c r="Q224" s="89"/>
      <c r="R224" s="87">
        <f t="shared" si="79"/>
        <v>0</v>
      </c>
      <c r="S224" s="89">
        <f t="shared" si="79"/>
        <v>0</v>
      </c>
    </row>
    <row r="225" spans="1:19" s="71" customFormat="1" ht="12.75">
      <c r="A225" s="84" t="s">
        <v>191</v>
      </c>
      <c r="B225" s="84" t="s">
        <v>205</v>
      </c>
      <c r="C225" s="85">
        <v>4270</v>
      </c>
      <c r="D225" s="86" t="s">
        <v>100</v>
      </c>
      <c r="E225" s="87">
        <v>70000</v>
      </c>
      <c r="F225" s="88">
        <v>27376.91</v>
      </c>
      <c r="G225" s="87">
        <f t="shared" si="75"/>
        <v>39.10987142857143</v>
      </c>
      <c r="H225" s="87">
        <f t="shared" si="72"/>
        <v>70000</v>
      </c>
      <c r="I225" s="89">
        <f t="shared" si="72"/>
        <v>27376.91</v>
      </c>
      <c r="J225" s="87">
        <f t="shared" si="82"/>
        <v>0</v>
      </c>
      <c r="K225" s="89">
        <f t="shared" si="82"/>
        <v>0</v>
      </c>
      <c r="L225" s="87">
        <f t="shared" si="83"/>
        <v>0</v>
      </c>
      <c r="M225" s="89">
        <f t="shared" si="83"/>
        <v>0</v>
      </c>
      <c r="N225" s="87"/>
      <c r="O225" s="89"/>
      <c r="P225" s="87"/>
      <c r="Q225" s="89"/>
      <c r="R225" s="87">
        <f t="shared" si="79"/>
        <v>0</v>
      </c>
      <c r="S225" s="89">
        <f t="shared" si="79"/>
        <v>0</v>
      </c>
    </row>
    <row r="226" spans="1:19" s="71" customFormat="1" ht="12.75">
      <c r="A226" s="84" t="s">
        <v>191</v>
      </c>
      <c r="B226" s="84" t="s">
        <v>205</v>
      </c>
      <c r="C226" s="85">
        <v>4280</v>
      </c>
      <c r="D226" s="86" t="s">
        <v>144</v>
      </c>
      <c r="E226" s="87">
        <v>4000</v>
      </c>
      <c r="F226" s="88">
        <v>40</v>
      </c>
      <c r="G226" s="87">
        <f t="shared" si="75"/>
        <v>1</v>
      </c>
      <c r="H226" s="87">
        <f t="shared" si="72"/>
        <v>4000</v>
      </c>
      <c r="I226" s="89">
        <f t="shared" si="72"/>
        <v>40</v>
      </c>
      <c r="J226" s="87">
        <f t="shared" si="82"/>
        <v>0</v>
      </c>
      <c r="K226" s="89">
        <f t="shared" si="82"/>
        <v>0</v>
      </c>
      <c r="L226" s="87">
        <f t="shared" si="83"/>
        <v>0</v>
      </c>
      <c r="M226" s="89">
        <f t="shared" si="83"/>
        <v>0</v>
      </c>
      <c r="N226" s="87"/>
      <c r="O226" s="89"/>
      <c r="P226" s="87"/>
      <c r="Q226" s="89"/>
      <c r="R226" s="87">
        <f t="shared" si="79"/>
        <v>0</v>
      </c>
      <c r="S226" s="89">
        <f t="shared" si="79"/>
        <v>0</v>
      </c>
    </row>
    <row r="227" spans="1:19" s="71" customFormat="1" ht="12.75">
      <c r="A227" s="84" t="s">
        <v>191</v>
      </c>
      <c r="B227" s="84" t="s">
        <v>205</v>
      </c>
      <c r="C227" s="85">
        <v>4300</v>
      </c>
      <c r="D227" s="86" t="s">
        <v>116</v>
      </c>
      <c r="E227" s="87">
        <v>40000</v>
      </c>
      <c r="F227" s="88">
        <v>13980.72</v>
      </c>
      <c r="G227" s="87">
        <f t="shared" si="75"/>
        <v>34.9518</v>
      </c>
      <c r="H227" s="87">
        <f t="shared" si="72"/>
        <v>40000</v>
      </c>
      <c r="I227" s="89">
        <f t="shared" si="72"/>
        <v>13980.72</v>
      </c>
      <c r="J227" s="87">
        <f t="shared" si="82"/>
        <v>0</v>
      </c>
      <c r="K227" s="89">
        <f t="shared" si="82"/>
        <v>0</v>
      </c>
      <c r="L227" s="87">
        <f t="shared" si="83"/>
        <v>0</v>
      </c>
      <c r="M227" s="89">
        <f t="shared" si="83"/>
        <v>0</v>
      </c>
      <c r="N227" s="87"/>
      <c r="O227" s="89"/>
      <c r="P227" s="87"/>
      <c r="Q227" s="89"/>
      <c r="R227" s="87">
        <f t="shared" si="79"/>
        <v>0</v>
      </c>
      <c r="S227" s="89">
        <f t="shared" si="79"/>
        <v>0</v>
      </c>
    </row>
    <row r="228" spans="1:19" s="71" customFormat="1" ht="25.5">
      <c r="A228" s="84" t="s">
        <v>191</v>
      </c>
      <c r="B228" s="84" t="s">
        <v>205</v>
      </c>
      <c r="C228" s="85">
        <v>4350</v>
      </c>
      <c r="D228" s="86" t="s">
        <v>199</v>
      </c>
      <c r="E228" s="87">
        <v>3000</v>
      </c>
      <c r="F228" s="88">
        <v>1221.09</v>
      </c>
      <c r="G228" s="87">
        <f t="shared" si="75"/>
        <v>40.702999999999996</v>
      </c>
      <c r="H228" s="87">
        <f t="shared" si="72"/>
        <v>3000</v>
      </c>
      <c r="I228" s="89">
        <f t="shared" si="72"/>
        <v>1221.09</v>
      </c>
      <c r="J228" s="87">
        <f t="shared" si="82"/>
        <v>0</v>
      </c>
      <c r="K228" s="89">
        <f t="shared" si="82"/>
        <v>0</v>
      </c>
      <c r="L228" s="87">
        <f t="shared" si="83"/>
        <v>0</v>
      </c>
      <c r="M228" s="89">
        <f t="shared" si="83"/>
        <v>0</v>
      </c>
      <c r="N228" s="87"/>
      <c r="O228" s="89"/>
      <c r="P228" s="87"/>
      <c r="Q228" s="89"/>
      <c r="R228" s="87">
        <f t="shared" si="79"/>
        <v>0</v>
      </c>
      <c r="S228" s="89">
        <f t="shared" si="79"/>
        <v>0</v>
      </c>
    </row>
    <row r="229" spans="1:19" s="71" customFormat="1" ht="38.25">
      <c r="A229" s="84" t="s">
        <v>191</v>
      </c>
      <c r="B229" s="84" t="s">
        <v>205</v>
      </c>
      <c r="C229" s="85">
        <v>4370</v>
      </c>
      <c r="D229" s="86" t="s">
        <v>101</v>
      </c>
      <c r="E229" s="87">
        <v>10000</v>
      </c>
      <c r="F229" s="88">
        <v>1953.19</v>
      </c>
      <c r="G229" s="87">
        <f t="shared" si="75"/>
        <v>19.5319</v>
      </c>
      <c r="H229" s="87">
        <f t="shared" si="72"/>
        <v>10000</v>
      </c>
      <c r="I229" s="89">
        <f t="shared" si="72"/>
        <v>1953.19</v>
      </c>
      <c r="J229" s="87">
        <f t="shared" si="82"/>
        <v>0</v>
      </c>
      <c r="K229" s="89">
        <f t="shared" si="82"/>
        <v>0</v>
      </c>
      <c r="L229" s="87">
        <f t="shared" si="83"/>
        <v>0</v>
      </c>
      <c r="M229" s="89">
        <f t="shared" si="83"/>
        <v>0</v>
      </c>
      <c r="N229" s="87"/>
      <c r="O229" s="89"/>
      <c r="P229" s="87"/>
      <c r="Q229" s="89"/>
      <c r="R229" s="87">
        <f t="shared" si="79"/>
        <v>0</v>
      </c>
      <c r="S229" s="89">
        <f t="shared" si="79"/>
        <v>0</v>
      </c>
    </row>
    <row r="230" spans="1:19" s="71" customFormat="1" ht="12.75">
      <c r="A230" s="84" t="s">
        <v>191</v>
      </c>
      <c r="B230" s="84" t="s">
        <v>205</v>
      </c>
      <c r="C230" s="85">
        <v>4410</v>
      </c>
      <c r="D230" s="86" t="s">
        <v>138</v>
      </c>
      <c r="E230" s="87">
        <v>6000</v>
      </c>
      <c r="F230" s="88">
        <v>1445.32</v>
      </c>
      <c r="G230" s="87">
        <f t="shared" si="75"/>
        <v>24.088666666666665</v>
      </c>
      <c r="H230" s="87">
        <f t="shared" si="72"/>
        <v>6000</v>
      </c>
      <c r="I230" s="89">
        <f t="shared" si="72"/>
        <v>1445.32</v>
      </c>
      <c r="J230" s="87">
        <f t="shared" si="82"/>
        <v>0</v>
      </c>
      <c r="K230" s="89">
        <f t="shared" si="82"/>
        <v>0</v>
      </c>
      <c r="L230" s="87">
        <f t="shared" si="83"/>
        <v>0</v>
      </c>
      <c r="M230" s="89">
        <f t="shared" si="83"/>
        <v>0</v>
      </c>
      <c r="N230" s="87"/>
      <c r="O230" s="89"/>
      <c r="P230" s="87"/>
      <c r="Q230" s="89"/>
      <c r="R230" s="87">
        <f t="shared" si="79"/>
        <v>0</v>
      </c>
      <c r="S230" s="89">
        <f t="shared" si="79"/>
        <v>0</v>
      </c>
    </row>
    <row r="231" spans="1:19" s="71" customFormat="1" ht="12.75">
      <c r="A231" s="84" t="s">
        <v>191</v>
      </c>
      <c r="B231" s="84" t="s">
        <v>205</v>
      </c>
      <c r="C231" s="85">
        <v>4430</v>
      </c>
      <c r="D231" s="86" t="s">
        <v>89</v>
      </c>
      <c r="E231" s="87">
        <v>3000</v>
      </c>
      <c r="F231" s="88">
        <v>423</v>
      </c>
      <c r="G231" s="87">
        <f t="shared" si="75"/>
        <v>14.1</v>
      </c>
      <c r="H231" s="87">
        <f t="shared" si="72"/>
        <v>3000</v>
      </c>
      <c r="I231" s="89">
        <f t="shared" si="72"/>
        <v>423</v>
      </c>
      <c r="J231" s="87">
        <f t="shared" si="82"/>
        <v>0</v>
      </c>
      <c r="K231" s="89">
        <f t="shared" si="82"/>
        <v>0</v>
      </c>
      <c r="L231" s="87">
        <f t="shared" si="83"/>
        <v>0</v>
      </c>
      <c r="M231" s="89">
        <f t="shared" si="83"/>
        <v>0</v>
      </c>
      <c r="N231" s="87"/>
      <c r="O231" s="89"/>
      <c r="P231" s="87"/>
      <c r="Q231" s="89"/>
      <c r="R231" s="87">
        <f t="shared" si="79"/>
        <v>0</v>
      </c>
      <c r="S231" s="89">
        <f t="shared" si="79"/>
        <v>0</v>
      </c>
    </row>
    <row r="232" spans="1:19" s="71" customFormat="1" ht="25.5">
      <c r="A232" s="84" t="s">
        <v>191</v>
      </c>
      <c r="B232" s="84" t="s">
        <v>205</v>
      </c>
      <c r="C232" s="85">
        <v>4440</v>
      </c>
      <c r="D232" s="86" t="s">
        <v>133</v>
      </c>
      <c r="E232" s="87">
        <v>87200</v>
      </c>
      <c r="F232" s="88">
        <v>65400</v>
      </c>
      <c r="G232" s="87">
        <f t="shared" si="75"/>
        <v>75</v>
      </c>
      <c r="H232" s="87">
        <f t="shared" si="72"/>
        <v>87200</v>
      </c>
      <c r="I232" s="89">
        <f t="shared" si="72"/>
        <v>65400</v>
      </c>
      <c r="J232" s="87">
        <f t="shared" si="82"/>
        <v>0</v>
      </c>
      <c r="K232" s="89">
        <f t="shared" si="82"/>
        <v>0</v>
      </c>
      <c r="L232" s="87">
        <f t="shared" si="83"/>
        <v>87200</v>
      </c>
      <c r="M232" s="89">
        <f t="shared" si="83"/>
        <v>65400</v>
      </c>
      <c r="N232" s="87"/>
      <c r="O232" s="89"/>
      <c r="P232" s="87"/>
      <c r="Q232" s="89"/>
      <c r="R232" s="87">
        <f t="shared" si="79"/>
        <v>0</v>
      </c>
      <c r="S232" s="89">
        <f t="shared" si="79"/>
        <v>0</v>
      </c>
    </row>
    <row r="233" spans="1:19" s="71" customFormat="1" ht="38.25">
      <c r="A233" s="84" t="s">
        <v>191</v>
      </c>
      <c r="B233" s="84" t="s">
        <v>205</v>
      </c>
      <c r="C233" s="85">
        <v>4740</v>
      </c>
      <c r="D233" s="86" t="s">
        <v>148</v>
      </c>
      <c r="E233" s="87">
        <v>10000</v>
      </c>
      <c r="F233" s="88">
        <v>1232.83</v>
      </c>
      <c r="G233" s="87">
        <f t="shared" si="75"/>
        <v>12.3283</v>
      </c>
      <c r="H233" s="87">
        <f t="shared" si="72"/>
        <v>10000</v>
      </c>
      <c r="I233" s="89">
        <f t="shared" si="72"/>
        <v>1232.83</v>
      </c>
      <c r="J233" s="87">
        <f t="shared" si="82"/>
        <v>0</v>
      </c>
      <c r="K233" s="89">
        <f t="shared" si="82"/>
        <v>0</v>
      </c>
      <c r="L233" s="87">
        <f t="shared" si="83"/>
        <v>0</v>
      </c>
      <c r="M233" s="89">
        <f t="shared" si="83"/>
        <v>0</v>
      </c>
      <c r="N233" s="87"/>
      <c r="O233" s="89"/>
      <c r="P233" s="87"/>
      <c r="Q233" s="89"/>
      <c r="R233" s="87">
        <f t="shared" si="79"/>
        <v>0</v>
      </c>
      <c r="S233" s="89">
        <f t="shared" si="79"/>
        <v>0</v>
      </c>
    </row>
    <row r="234" spans="1:19" s="71" customFormat="1" ht="25.5">
      <c r="A234" s="84" t="s">
        <v>191</v>
      </c>
      <c r="B234" s="84" t="s">
        <v>205</v>
      </c>
      <c r="C234" s="85">
        <v>4750</v>
      </c>
      <c r="D234" s="86" t="s">
        <v>178</v>
      </c>
      <c r="E234" s="87">
        <v>10000</v>
      </c>
      <c r="F234" s="88">
        <v>2983.77</v>
      </c>
      <c r="G234" s="87">
        <f t="shared" si="75"/>
        <v>29.8377</v>
      </c>
      <c r="H234" s="87">
        <f t="shared" si="72"/>
        <v>10000</v>
      </c>
      <c r="I234" s="89">
        <f t="shared" si="72"/>
        <v>2983.77</v>
      </c>
      <c r="J234" s="87">
        <f t="shared" si="82"/>
        <v>0</v>
      </c>
      <c r="K234" s="89">
        <f t="shared" si="82"/>
        <v>0</v>
      </c>
      <c r="L234" s="87">
        <f t="shared" si="83"/>
        <v>0</v>
      </c>
      <c r="M234" s="89">
        <f t="shared" si="83"/>
        <v>0</v>
      </c>
      <c r="N234" s="87"/>
      <c r="O234" s="89"/>
      <c r="P234" s="87"/>
      <c r="Q234" s="89"/>
      <c r="R234" s="87">
        <f t="shared" si="79"/>
        <v>0</v>
      </c>
      <c r="S234" s="89">
        <f t="shared" si="79"/>
        <v>0</v>
      </c>
    </row>
    <row r="235" spans="1:19" s="71" customFormat="1" ht="25.5">
      <c r="A235" s="114" t="s">
        <v>191</v>
      </c>
      <c r="B235" s="114" t="s">
        <v>205</v>
      </c>
      <c r="C235" s="115">
        <v>6050</v>
      </c>
      <c r="D235" s="116" t="s">
        <v>82</v>
      </c>
      <c r="E235" s="111">
        <v>110000</v>
      </c>
      <c r="F235" s="112">
        <v>6808.05</v>
      </c>
      <c r="G235" s="111">
        <f t="shared" si="75"/>
        <v>6.189136363636363</v>
      </c>
      <c r="H235" s="111">
        <f t="shared" si="72"/>
        <v>0</v>
      </c>
      <c r="I235" s="113">
        <f t="shared" si="72"/>
        <v>0</v>
      </c>
      <c r="J235" s="111">
        <f t="shared" si="82"/>
        <v>0</v>
      </c>
      <c r="K235" s="113">
        <f t="shared" si="82"/>
        <v>0</v>
      </c>
      <c r="L235" s="111">
        <f t="shared" si="83"/>
        <v>0</v>
      </c>
      <c r="M235" s="113">
        <f t="shared" si="83"/>
        <v>0</v>
      </c>
      <c r="N235" s="111"/>
      <c r="O235" s="113"/>
      <c r="P235" s="111"/>
      <c r="Q235" s="113"/>
      <c r="R235" s="111">
        <f t="shared" si="79"/>
        <v>110000</v>
      </c>
      <c r="S235" s="113">
        <f t="shared" si="79"/>
        <v>6808.05</v>
      </c>
    </row>
    <row r="236" spans="1:19" s="71" customFormat="1" ht="25.5">
      <c r="A236" s="117" t="s">
        <v>191</v>
      </c>
      <c r="B236" s="117" t="s">
        <v>207</v>
      </c>
      <c r="C236" s="118"/>
      <c r="D236" s="119" t="s">
        <v>208</v>
      </c>
      <c r="E236" s="120">
        <f>SUM(E237:E248)</f>
        <v>444670</v>
      </c>
      <c r="F236" s="121">
        <f>SUM(F237:F248)</f>
        <v>229025.28999999998</v>
      </c>
      <c r="G236" s="120">
        <f t="shared" si="75"/>
        <v>51.50455169001731</v>
      </c>
      <c r="H236" s="120">
        <f aca="true" t="shared" si="84" ref="H236:S236">SUM(H237:H248)</f>
        <v>444670</v>
      </c>
      <c r="I236" s="121">
        <f>SUM(I237:I248)</f>
        <v>229025.28999999998</v>
      </c>
      <c r="J236" s="120">
        <f t="shared" si="84"/>
        <v>97000</v>
      </c>
      <c r="K236" s="121">
        <f>SUM(K237:K248)</f>
        <v>43986.13</v>
      </c>
      <c r="L236" s="120">
        <f t="shared" si="84"/>
        <v>22370</v>
      </c>
      <c r="M236" s="121">
        <f>SUM(M237:M248)</f>
        <v>10737.69</v>
      </c>
      <c r="N236" s="120">
        <f t="shared" si="84"/>
        <v>0</v>
      </c>
      <c r="O236" s="121"/>
      <c r="P236" s="120">
        <f t="shared" si="84"/>
        <v>0</v>
      </c>
      <c r="Q236" s="121">
        <f t="shared" si="84"/>
        <v>0</v>
      </c>
      <c r="R236" s="120">
        <f t="shared" si="84"/>
        <v>0</v>
      </c>
      <c r="S236" s="121">
        <f t="shared" si="84"/>
        <v>0</v>
      </c>
    </row>
    <row r="237" spans="1:19" s="71" customFormat="1" ht="25.5">
      <c r="A237" s="84" t="s">
        <v>191</v>
      </c>
      <c r="B237" s="84" t="s">
        <v>207</v>
      </c>
      <c r="C237" s="85">
        <v>3020</v>
      </c>
      <c r="D237" s="86" t="s">
        <v>155</v>
      </c>
      <c r="E237" s="87">
        <v>2000</v>
      </c>
      <c r="F237" s="88">
        <v>282</v>
      </c>
      <c r="G237" s="87">
        <f t="shared" si="75"/>
        <v>14.1</v>
      </c>
      <c r="H237" s="87">
        <f t="shared" si="72"/>
        <v>2000</v>
      </c>
      <c r="I237" s="89">
        <f t="shared" si="72"/>
        <v>282</v>
      </c>
      <c r="J237" s="87">
        <f aca="true" t="shared" si="85" ref="J237:K248">IF($C237=4010,E237,0)+IF($C237=4040,E237,0)+IF($C237=4170,E237,0)</f>
        <v>0</v>
      </c>
      <c r="K237" s="89">
        <f t="shared" si="85"/>
        <v>0</v>
      </c>
      <c r="L237" s="87">
        <f aca="true" t="shared" si="86" ref="L237:M248">IF($C237=4110,E237,0)+IF($C237=4120,E237,0)+IF($C237=4440,E237,0)+IF($C237=4140,E237,0)</f>
        <v>0</v>
      </c>
      <c r="M237" s="89">
        <f t="shared" si="86"/>
        <v>0</v>
      </c>
      <c r="N237" s="87"/>
      <c r="O237" s="89"/>
      <c r="P237" s="87"/>
      <c r="Q237" s="89"/>
      <c r="R237" s="87">
        <f t="shared" si="79"/>
        <v>0</v>
      </c>
      <c r="S237" s="89">
        <f t="shared" si="79"/>
        <v>0</v>
      </c>
    </row>
    <row r="238" spans="1:19" s="71" customFormat="1" ht="25.5">
      <c r="A238" s="84" t="s">
        <v>191</v>
      </c>
      <c r="B238" s="84" t="s">
        <v>207</v>
      </c>
      <c r="C238" s="85">
        <v>4010</v>
      </c>
      <c r="D238" s="86" t="s">
        <v>132</v>
      </c>
      <c r="E238" s="87">
        <v>90000</v>
      </c>
      <c r="F238" s="88">
        <v>38666.68</v>
      </c>
      <c r="G238" s="87">
        <f t="shared" si="75"/>
        <v>42.96297777777778</v>
      </c>
      <c r="H238" s="87">
        <f t="shared" si="72"/>
        <v>90000</v>
      </c>
      <c r="I238" s="89">
        <f t="shared" si="72"/>
        <v>38666.68</v>
      </c>
      <c r="J238" s="87">
        <f t="shared" si="85"/>
        <v>90000</v>
      </c>
      <c r="K238" s="89">
        <f t="shared" si="85"/>
        <v>38666.68</v>
      </c>
      <c r="L238" s="87">
        <f t="shared" si="86"/>
        <v>0</v>
      </c>
      <c r="M238" s="89">
        <f t="shared" si="86"/>
        <v>0</v>
      </c>
      <c r="N238" s="87"/>
      <c r="O238" s="89"/>
      <c r="P238" s="87"/>
      <c r="Q238" s="89"/>
      <c r="R238" s="87">
        <f t="shared" si="79"/>
        <v>0</v>
      </c>
      <c r="S238" s="89">
        <f t="shared" si="79"/>
        <v>0</v>
      </c>
    </row>
    <row r="239" spans="1:19" s="71" customFormat="1" ht="12.75">
      <c r="A239" s="84" t="s">
        <v>191</v>
      </c>
      <c r="B239" s="84" t="s">
        <v>207</v>
      </c>
      <c r="C239" s="85">
        <v>4040</v>
      </c>
      <c r="D239" s="86" t="s">
        <v>93</v>
      </c>
      <c r="E239" s="87">
        <v>6000</v>
      </c>
      <c r="F239" s="88">
        <v>5319.45</v>
      </c>
      <c r="G239" s="87">
        <f t="shared" si="75"/>
        <v>88.6575</v>
      </c>
      <c r="H239" s="87">
        <f t="shared" si="72"/>
        <v>6000</v>
      </c>
      <c r="I239" s="89">
        <f t="shared" si="72"/>
        <v>5319.45</v>
      </c>
      <c r="J239" s="87">
        <f t="shared" si="85"/>
        <v>6000</v>
      </c>
      <c r="K239" s="89">
        <f t="shared" si="85"/>
        <v>5319.45</v>
      </c>
      <c r="L239" s="87">
        <f t="shared" si="86"/>
        <v>0</v>
      </c>
      <c r="M239" s="89">
        <f t="shared" si="86"/>
        <v>0</v>
      </c>
      <c r="N239" s="87"/>
      <c r="O239" s="89"/>
      <c r="P239" s="87"/>
      <c r="Q239" s="89"/>
      <c r="R239" s="87">
        <f t="shared" si="79"/>
        <v>0</v>
      </c>
      <c r="S239" s="89">
        <f t="shared" si="79"/>
        <v>0</v>
      </c>
    </row>
    <row r="240" spans="1:19" s="71" customFormat="1" ht="12.75">
      <c r="A240" s="84" t="s">
        <v>191</v>
      </c>
      <c r="B240" s="84" t="s">
        <v>207</v>
      </c>
      <c r="C240" s="85">
        <v>4110</v>
      </c>
      <c r="D240" s="86" t="s">
        <v>94</v>
      </c>
      <c r="E240" s="87">
        <v>17000</v>
      </c>
      <c r="F240" s="88">
        <v>7855.1</v>
      </c>
      <c r="G240" s="87">
        <f t="shared" si="75"/>
        <v>46.20647058823529</v>
      </c>
      <c r="H240" s="87">
        <f t="shared" si="72"/>
        <v>17000</v>
      </c>
      <c r="I240" s="89">
        <f t="shared" si="72"/>
        <v>7855.1</v>
      </c>
      <c r="J240" s="87">
        <f t="shared" si="85"/>
        <v>0</v>
      </c>
      <c r="K240" s="89">
        <f t="shared" si="85"/>
        <v>0</v>
      </c>
      <c r="L240" s="87">
        <f t="shared" si="86"/>
        <v>17000</v>
      </c>
      <c r="M240" s="89">
        <f t="shared" si="86"/>
        <v>7855.1</v>
      </c>
      <c r="N240" s="87"/>
      <c r="O240" s="89"/>
      <c r="P240" s="87"/>
      <c r="Q240" s="89"/>
      <c r="R240" s="87">
        <f t="shared" si="79"/>
        <v>0</v>
      </c>
      <c r="S240" s="89">
        <f t="shared" si="79"/>
        <v>0</v>
      </c>
    </row>
    <row r="241" spans="1:19" s="71" customFormat="1" ht="12.75">
      <c r="A241" s="84" t="s">
        <v>191</v>
      </c>
      <c r="B241" s="84" t="s">
        <v>207</v>
      </c>
      <c r="C241" s="85">
        <v>4120</v>
      </c>
      <c r="D241" s="86" t="s">
        <v>95</v>
      </c>
      <c r="E241" s="87">
        <v>3000</v>
      </c>
      <c r="F241" s="88">
        <v>1106.59</v>
      </c>
      <c r="G241" s="87">
        <f t="shared" si="75"/>
        <v>36.886333333333326</v>
      </c>
      <c r="H241" s="87">
        <f t="shared" si="72"/>
        <v>3000</v>
      </c>
      <c r="I241" s="89">
        <f t="shared" si="72"/>
        <v>1106.59</v>
      </c>
      <c r="J241" s="87">
        <f t="shared" si="85"/>
        <v>0</v>
      </c>
      <c r="K241" s="89">
        <f t="shared" si="85"/>
        <v>0</v>
      </c>
      <c r="L241" s="87">
        <f t="shared" si="86"/>
        <v>3000</v>
      </c>
      <c r="M241" s="89">
        <f t="shared" si="86"/>
        <v>1106.59</v>
      </c>
      <c r="N241" s="87"/>
      <c r="O241" s="89"/>
      <c r="P241" s="87"/>
      <c r="Q241" s="89"/>
      <c r="R241" s="87">
        <f t="shared" si="79"/>
        <v>0</v>
      </c>
      <c r="S241" s="89">
        <f t="shared" si="79"/>
        <v>0</v>
      </c>
    </row>
    <row r="242" spans="1:19" s="71" customFormat="1" ht="12.75">
      <c r="A242" s="84" t="s">
        <v>191</v>
      </c>
      <c r="B242" s="84" t="s">
        <v>207</v>
      </c>
      <c r="C242" s="85">
        <v>4170</v>
      </c>
      <c r="D242" s="86" t="s">
        <v>97</v>
      </c>
      <c r="E242" s="87">
        <v>1000</v>
      </c>
      <c r="F242" s="88"/>
      <c r="G242" s="87">
        <f t="shared" si="75"/>
        <v>0</v>
      </c>
      <c r="H242" s="87">
        <f t="shared" si="72"/>
        <v>1000</v>
      </c>
      <c r="I242" s="89">
        <f t="shared" si="72"/>
        <v>0</v>
      </c>
      <c r="J242" s="87">
        <f t="shared" si="85"/>
        <v>1000</v>
      </c>
      <c r="K242" s="89">
        <f t="shared" si="85"/>
        <v>0</v>
      </c>
      <c r="L242" s="87">
        <f t="shared" si="86"/>
        <v>0</v>
      </c>
      <c r="M242" s="89">
        <f t="shared" si="86"/>
        <v>0</v>
      </c>
      <c r="N242" s="87"/>
      <c r="O242" s="89"/>
      <c r="P242" s="87"/>
      <c r="Q242" s="89"/>
      <c r="R242" s="87">
        <f t="shared" si="79"/>
        <v>0</v>
      </c>
      <c r="S242" s="89">
        <f t="shared" si="79"/>
        <v>0</v>
      </c>
    </row>
    <row r="243" spans="1:19" s="71" customFormat="1" ht="12.75">
      <c r="A243" s="84" t="s">
        <v>191</v>
      </c>
      <c r="B243" s="84" t="s">
        <v>207</v>
      </c>
      <c r="C243" s="85">
        <v>4210</v>
      </c>
      <c r="D243" s="86" t="s">
        <v>98</v>
      </c>
      <c r="E243" s="87">
        <v>60000</v>
      </c>
      <c r="F243" s="88">
        <v>26801.54</v>
      </c>
      <c r="G243" s="87">
        <f t="shared" si="75"/>
        <v>44.66923333333333</v>
      </c>
      <c r="H243" s="87">
        <f t="shared" si="72"/>
        <v>60000</v>
      </c>
      <c r="I243" s="89">
        <f t="shared" si="72"/>
        <v>26801.54</v>
      </c>
      <c r="J243" s="87">
        <f t="shared" si="85"/>
        <v>0</v>
      </c>
      <c r="K243" s="89">
        <f t="shared" si="85"/>
        <v>0</v>
      </c>
      <c r="L243" s="87">
        <f t="shared" si="86"/>
        <v>0</v>
      </c>
      <c r="M243" s="89">
        <f t="shared" si="86"/>
        <v>0</v>
      </c>
      <c r="N243" s="87"/>
      <c r="O243" s="89"/>
      <c r="P243" s="87"/>
      <c r="Q243" s="89"/>
      <c r="R243" s="87">
        <f t="shared" si="79"/>
        <v>0</v>
      </c>
      <c r="S243" s="89">
        <f t="shared" si="79"/>
        <v>0</v>
      </c>
    </row>
    <row r="244" spans="1:19" s="71" customFormat="1" ht="12.75">
      <c r="A244" s="84" t="s">
        <v>191</v>
      </c>
      <c r="B244" s="84" t="s">
        <v>207</v>
      </c>
      <c r="C244" s="85">
        <v>4270</v>
      </c>
      <c r="D244" s="86" t="s">
        <v>100</v>
      </c>
      <c r="E244" s="87">
        <v>10000</v>
      </c>
      <c r="F244" s="88">
        <v>457.8</v>
      </c>
      <c r="G244" s="87">
        <f t="shared" si="75"/>
        <v>4.578</v>
      </c>
      <c r="H244" s="87">
        <f t="shared" si="72"/>
        <v>10000</v>
      </c>
      <c r="I244" s="89">
        <f t="shared" si="72"/>
        <v>457.8</v>
      </c>
      <c r="J244" s="87">
        <f t="shared" si="85"/>
        <v>0</v>
      </c>
      <c r="K244" s="89">
        <f t="shared" si="85"/>
        <v>0</v>
      </c>
      <c r="L244" s="87">
        <f t="shared" si="86"/>
        <v>0</v>
      </c>
      <c r="M244" s="89">
        <f t="shared" si="86"/>
        <v>0</v>
      </c>
      <c r="N244" s="87"/>
      <c r="O244" s="89"/>
      <c r="P244" s="87"/>
      <c r="Q244" s="89"/>
      <c r="R244" s="87">
        <f t="shared" si="79"/>
        <v>0</v>
      </c>
      <c r="S244" s="89">
        <f t="shared" si="79"/>
        <v>0</v>
      </c>
    </row>
    <row r="245" spans="1:19" s="71" customFormat="1" ht="12.75">
      <c r="A245" s="84" t="s">
        <v>191</v>
      </c>
      <c r="B245" s="84" t="s">
        <v>207</v>
      </c>
      <c r="C245" s="85">
        <v>4280</v>
      </c>
      <c r="D245" s="86" t="s">
        <v>144</v>
      </c>
      <c r="E245" s="87">
        <v>300</v>
      </c>
      <c r="F245" s="88"/>
      <c r="G245" s="87">
        <f t="shared" si="75"/>
        <v>0</v>
      </c>
      <c r="H245" s="87">
        <f aca="true" t="shared" si="87" ref="H245:I308">E245-R245</f>
        <v>300</v>
      </c>
      <c r="I245" s="89">
        <f t="shared" si="87"/>
        <v>0</v>
      </c>
      <c r="J245" s="87">
        <f t="shared" si="85"/>
        <v>0</v>
      </c>
      <c r="K245" s="89">
        <f t="shared" si="85"/>
        <v>0</v>
      </c>
      <c r="L245" s="87">
        <f t="shared" si="86"/>
        <v>0</v>
      </c>
      <c r="M245" s="89">
        <f t="shared" si="86"/>
        <v>0</v>
      </c>
      <c r="N245" s="87"/>
      <c r="O245" s="89"/>
      <c r="P245" s="87"/>
      <c r="Q245" s="89"/>
      <c r="R245" s="87">
        <f t="shared" si="79"/>
        <v>0</v>
      </c>
      <c r="S245" s="89">
        <f t="shared" si="79"/>
        <v>0</v>
      </c>
    </row>
    <row r="246" spans="1:19" s="71" customFormat="1" ht="12.75">
      <c r="A246" s="84" t="s">
        <v>191</v>
      </c>
      <c r="B246" s="84" t="s">
        <v>207</v>
      </c>
      <c r="C246" s="85">
        <v>4300</v>
      </c>
      <c r="D246" s="86" t="s">
        <v>88</v>
      </c>
      <c r="E246" s="87">
        <v>245000</v>
      </c>
      <c r="F246" s="88">
        <v>146760.13</v>
      </c>
      <c r="G246" s="87">
        <f t="shared" si="75"/>
        <v>59.90209387755102</v>
      </c>
      <c r="H246" s="87">
        <f t="shared" si="87"/>
        <v>245000</v>
      </c>
      <c r="I246" s="89">
        <f t="shared" si="87"/>
        <v>146760.13</v>
      </c>
      <c r="J246" s="87">
        <f t="shared" si="85"/>
        <v>0</v>
      </c>
      <c r="K246" s="89">
        <f t="shared" si="85"/>
        <v>0</v>
      </c>
      <c r="L246" s="87">
        <f t="shared" si="86"/>
        <v>0</v>
      </c>
      <c r="M246" s="89">
        <f t="shared" si="86"/>
        <v>0</v>
      </c>
      <c r="N246" s="87"/>
      <c r="O246" s="89"/>
      <c r="P246" s="87"/>
      <c r="Q246" s="89"/>
      <c r="R246" s="87">
        <f t="shared" si="79"/>
        <v>0</v>
      </c>
      <c r="S246" s="89">
        <f t="shared" si="79"/>
        <v>0</v>
      </c>
    </row>
    <row r="247" spans="1:19" s="71" customFormat="1" ht="12.75">
      <c r="A247" s="84" t="s">
        <v>191</v>
      </c>
      <c r="B247" s="84" t="s">
        <v>207</v>
      </c>
      <c r="C247" s="85">
        <v>4430</v>
      </c>
      <c r="D247" s="86" t="s">
        <v>89</v>
      </c>
      <c r="E247" s="87">
        <v>8000</v>
      </c>
      <c r="F247" s="88"/>
      <c r="G247" s="87">
        <f t="shared" si="75"/>
        <v>0</v>
      </c>
      <c r="H247" s="87">
        <f t="shared" si="87"/>
        <v>8000</v>
      </c>
      <c r="I247" s="89">
        <f t="shared" si="87"/>
        <v>0</v>
      </c>
      <c r="J247" s="87">
        <f t="shared" si="85"/>
        <v>0</v>
      </c>
      <c r="K247" s="89">
        <f t="shared" si="85"/>
        <v>0</v>
      </c>
      <c r="L247" s="87">
        <f t="shared" si="86"/>
        <v>0</v>
      </c>
      <c r="M247" s="89">
        <f t="shared" si="86"/>
        <v>0</v>
      </c>
      <c r="N247" s="87"/>
      <c r="O247" s="89"/>
      <c r="P247" s="87"/>
      <c r="Q247" s="89"/>
      <c r="R247" s="87">
        <f t="shared" si="79"/>
        <v>0</v>
      </c>
      <c r="S247" s="89">
        <f t="shared" si="79"/>
        <v>0</v>
      </c>
    </row>
    <row r="248" spans="1:19" s="71" customFormat="1" ht="25.5">
      <c r="A248" s="84" t="s">
        <v>191</v>
      </c>
      <c r="B248" s="84" t="s">
        <v>207</v>
      </c>
      <c r="C248" s="85">
        <v>4440</v>
      </c>
      <c r="D248" s="86" t="s">
        <v>133</v>
      </c>
      <c r="E248" s="87">
        <v>2370</v>
      </c>
      <c r="F248" s="88">
        <v>1776</v>
      </c>
      <c r="G248" s="87">
        <f t="shared" si="75"/>
        <v>74.9367088607595</v>
      </c>
      <c r="H248" s="87">
        <f t="shared" si="87"/>
        <v>2370</v>
      </c>
      <c r="I248" s="89">
        <f t="shared" si="87"/>
        <v>1776</v>
      </c>
      <c r="J248" s="87">
        <f t="shared" si="85"/>
        <v>0</v>
      </c>
      <c r="K248" s="89">
        <f t="shared" si="85"/>
        <v>0</v>
      </c>
      <c r="L248" s="87">
        <f t="shared" si="86"/>
        <v>2370</v>
      </c>
      <c r="M248" s="89">
        <f t="shared" si="86"/>
        <v>1776</v>
      </c>
      <c r="N248" s="87"/>
      <c r="O248" s="89"/>
      <c r="P248" s="87"/>
      <c r="Q248" s="89"/>
      <c r="R248" s="87">
        <f t="shared" si="79"/>
        <v>0</v>
      </c>
      <c r="S248" s="89">
        <f t="shared" si="79"/>
        <v>0</v>
      </c>
    </row>
    <row r="249" spans="1:19" s="71" customFormat="1" ht="38.25">
      <c r="A249" s="90" t="s">
        <v>191</v>
      </c>
      <c r="B249" s="90" t="s">
        <v>209</v>
      </c>
      <c r="C249" s="109"/>
      <c r="D249" s="91" t="s">
        <v>210</v>
      </c>
      <c r="E249" s="92">
        <f>SUM(E250:E267)</f>
        <v>179084</v>
      </c>
      <c r="F249" s="93">
        <f>SUM(F250:F267)</f>
        <v>85271.99</v>
      </c>
      <c r="G249" s="92">
        <f t="shared" si="75"/>
        <v>47.61563847133189</v>
      </c>
      <c r="H249" s="92">
        <f aca="true" t="shared" si="88" ref="H249:S249">SUM(H250:H267)</f>
        <v>179084</v>
      </c>
      <c r="I249" s="93">
        <f>SUM(I250:I267)</f>
        <v>85271.99</v>
      </c>
      <c r="J249" s="92">
        <f t="shared" si="88"/>
        <v>120300</v>
      </c>
      <c r="K249" s="93">
        <f>SUM(K250:K267)</f>
        <v>64317.66</v>
      </c>
      <c r="L249" s="92">
        <f t="shared" si="88"/>
        <v>29649</v>
      </c>
      <c r="M249" s="93">
        <f>SUM(M250:M267)</f>
        <v>15925.26</v>
      </c>
      <c r="N249" s="92">
        <f t="shared" si="88"/>
        <v>0</v>
      </c>
      <c r="O249" s="93"/>
      <c r="P249" s="92">
        <f t="shared" si="88"/>
        <v>0</v>
      </c>
      <c r="Q249" s="93">
        <f t="shared" si="88"/>
        <v>0</v>
      </c>
      <c r="R249" s="92">
        <f t="shared" si="88"/>
        <v>0</v>
      </c>
      <c r="S249" s="93">
        <f t="shared" si="88"/>
        <v>0</v>
      </c>
    </row>
    <row r="250" spans="1:19" s="71" customFormat="1" ht="25.5">
      <c r="A250" s="84" t="s">
        <v>191</v>
      </c>
      <c r="B250" s="84" t="s">
        <v>209</v>
      </c>
      <c r="C250" s="85">
        <v>3020</v>
      </c>
      <c r="D250" s="86" t="s">
        <v>211</v>
      </c>
      <c r="E250" s="87">
        <v>2000</v>
      </c>
      <c r="F250" s="88">
        <v>493.12</v>
      </c>
      <c r="G250" s="87">
        <f t="shared" si="75"/>
        <v>24.656</v>
      </c>
      <c r="H250" s="87">
        <f t="shared" si="87"/>
        <v>2000</v>
      </c>
      <c r="I250" s="89">
        <f t="shared" si="87"/>
        <v>493.12</v>
      </c>
      <c r="J250" s="87">
        <f aca="true" t="shared" si="89" ref="J250:K267">IF($C250=4010,E250,0)+IF($C250=4040,E250,0)+IF($C250=4170,E250,0)</f>
        <v>0</v>
      </c>
      <c r="K250" s="89">
        <f t="shared" si="89"/>
        <v>0</v>
      </c>
      <c r="L250" s="87">
        <f aca="true" t="shared" si="90" ref="L250:M267">IF($C250=4110,E250,0)+IF($C250=4120,E250,0)+IF($C250=4440,E250,0)+IF($C250=4140,E250,0)</f>
        <v>0</v>
      </c>
      <c r="M250" s="89">
        <f t="shared" si="90"/>
        <v>0</v>
      </c>
      <c r="N250" s="87"/>
      <c r="O250" s="89"/>
      <c r="P250" s="87"/>
      <c r="Q250" s="89"/>
      <c r="R250" s="87">
        <f t="shared" si="79"/>
        <v>0</v>
      </c>
      <c r="S250" s="89">
        <f t="shared" si="79"/>
        <v>0</v>
      </c>
    </row>
    <row r="251" spans="1:19" s="71" customFormat="1" ht="25.5">
      <c r="A251" s="84" t="s">
        <v>191</v>
      </c>
      <c r="B251" s="84" t="s">
        <v>209</v>
      </c>
      <c r="C251" s="85">
        <v>4010</v>
      </c>
      <c r="D251" s="86" t="s">
        <v>132</v>
      </c>
      <c r="E251" s="87">
        <v>110000</v>
      </c>
      <c r="F251" s="88">
        <v>55840.41</v>
      </c>
      <c r="G251" s="87">
        <f t="shared" si="75"/>
        <v>50.76400909090909</v>
      </c>
      <c r="H251" s="87">
        <f t="shared" si="87"/>
        <v>110000</v>
      </c>
      <c r="I251" s="89">
        <f t="shared" si="87"/>
        <v>55840.41</v>
      </c>
      <c r="J251" s="87">
        <f t="shared" si="89"/>
        <v>110000</v>
      </c>
      <c r="K251" s="89">
        <f t="shared" si="89"/>
        <v>55840.41</v>
      </c>
      <c r="L251" s="87">
        <f t="shared" si="90"/>
        <v>0</v>
      </c>
      <c r="M251" s="89">
        <f t="shared" si="90"/>
        <v>0</v>
      </c>
      <c r="N251" s="87"/>
      <c r="O251" s="89"/>
      <c r="P251" s="87"/>
      <c r="Q251" s="89"/>
      <c r="R251" s="87">
        <f t="shared" si="79"/>
        <v>0</v>
      </c>
      <c r="S251" s="89">
        <f t="shared" si="79"/>
        <v>0</v>
      </c>
    </row>
    <row r="252" spans="1:19" s="71" customFormat="1" ht="12.75">
      <c r="A252" s="84" t="s">
        <v>191</v>
      </c>
      <c r="B252" s="84" t="s">
        <v>209</v>
      </c>
      <c r="C252" s="85">
        <v>4040</v>
      </c>
      <c r="D252" s="86" t="s">
        <v>93</v>
      </c>
      <c r="E252" s="87">
        <v>8800</v>
      </c>
      <c r="F252" s="88">
        <v>8477.25</v>
      </c>
      <c r="G252" s="87">
        <f t="shared" si="75"/>
        <v>96.33238636363636</v>
      </c>
      <c r="H252" s="87">
        <f t="shared" si="87"/>
        <v>8800</v>
      </c>
      <c r="I252" s="89">
        <f t="shared" si="87"/>
        <v>8477.25</v>
      </c>
      <c r="J252" s="87">
        <f t="shared" si="89"/>
        <v>8800</v>
      </c>
      <c r="K252" s="89">
        <f t="shared" si="89"/>
        <v>8477.25</v>
      </c>
      <c r="L252" s="87">
        <f t="shared" si="90"/>
        <v>0</v>
      </c>
      <c r="M252" s="89">
        <f t="shared" si="90"/>
        <v>0</v>
      </c>
      <c r="N252" s="87"/>
      <c r="O252" s="89"/>
      <c r="P252" s="87"/>
      <c r="Q252" s="89"/>
      <c r="R252" s="87">
        <f t="shared" si="79"/>
        <v>0</v>
      </c>
      <c r="S252" s="89">
        <f t="shared" si="79"/>
        <v>0</v>
      </c>
    </row>
    <row r="253" spans="1:19" s="71" customFormat="1" ht="12.75">
      <c r="A253" s="84" t="s">
        <v>191</v>
      </c>
      <c r="B253" s="84" t="s">
        <v>209</v>
      </c>
      <c r="C253" s="85">
        <v>4110</v>
      </c>
      <c r="D253" s="86" t="s">
        <v>94</v>
      </c>
      <c r="E253" s="87">
        <v>22000</v>
      </c>
      <c r="F253" s="88">
        <v>11052.98</v>
      </c>
      <c r="G253" s="87">
        <f t="shared" si="75"/>
        <v>50.240818181818184</v>
      </c>
      <c r="H253" s="87">
        <f t="shared" si="87"/>
        <v>22000</v>
      </c>
      <c r="I253" s="89">
        <f t="shared" si="87"/>
        <v>11052.98</v>
      </c>
      <c r="J253" s="87">
        <f t="shared" si="89"/>
        <v>0</v>
      </c>
      <c r="K253" s="89">
        <f t="shared" si="89"/>
        <v>0</v>
      </c>
      <c r="L253" s="87">
        <f t="shared" si="90"/>
        <v>22000</v>
      </c>
      <c r="M253" s="89">
        <f t="shared" si="90"/>
        <v>11052.98</v>
      </c>
      <c r="N253" s="87"/>
      <c r="O253" s="89"/>
      <c r="P253" s="87"/>
      <c r="Q253" s="89"/>
      <c r="R253" s="87">
        <f t="shared" si="79"/>
        <v>0</v>
      </c>
      <c r="S253" s="89">
        <f t="shared" si="79"/>
        <v>0</v>
      </c>
    </row>
    <row r="254" spans="1:19" s="71" customFormat="1" ht="12.75">
      <c r="A254" s="84" t="s">
        <v>191</v>
      </c>
      <c r="B254" s="84" t="s">
        <v>209</v>
      </c>
      <c r="C254" s="85">
        <v>4120</v>
      </c>
      <c r="D254" s="86" t="s">
        <v>95</v>
      </c>
      <c r="E254" s="87">
        <v>3000</v>
      </c>
      <c r="F254" s="88">
        <v>1558.08</v>
      </c>
      <c r="G254" s="87">
        <f t="shared" si="75"/>
        <v>51.936</v>
      </c>
      <c r="H254" s="87">
        <f t="shared" si="87"/>
        <v>3000</v>
      </c>
      <c r="I254" s="89">
        <f t="shared" si="87"/>
        <v>1558.08</v>
      </c>
      <c r="J254" s="87">
        <f t="shared" si="89"/>
        <v>0</v>
      </c>
      <c r="K254" s="89">
        <f t="shared" si="89"/>
        <v>0</v>
      </c>
      <c r="L254" s="87">
        <f t="shared" si="90"/>
        <v>3000</v>
      </c>
      <c r="M254" s="89">
        <f t="shared" si="90"/>
        <v>1558.08</v>
      </c>
      <c r="N254" s="87"/>
      <c r="O254" s="89"/>
      <c r="P254" s="87"/>
      <c r="Q254" s="89"/>
      <c r="R254" s="87">
        <f t="shared" si="79"/>
        <v>0</v>
      </c>
      <c r="S254" s="89">
        <f t="shared" si="79"/>
        <v>0</v>
      </c>
    </row>
    <row r="255" spans="1:19" s="71" customFormat="1" ht="38.25">
      <c r="A255" s="84" t="s">
        <v>191</v>
      </c>
      <c r="B255" s="84" t="s">
        <v>209</v>
      </c>
      <c r="C255" s="85">
        <v>4140</v>
      </c>
      <c r="D255" s="86" t="s">
        <v>96</v>
      </c>
      <c r="E255" s="87">
        <v>1500</v>
      </c>
      <c r="F255" s="88">
        <v>924.2</v>
      </c>
      <c r="G255" s="87">
        <f t="shared" si="75"/>
        <v>61.61333333333334</v>
      </c>
      <c r="H255" s="87">
        <f t="shared" si="87"/>
        <v>1500</v>
      </c>
      <c r="I255" s="89">
        <f t="shared" si="87"/>
        <v>924.2</v>
      </c>
      <c r="J255" s="87">
        <f t="shared" si="89"/>
        <v>0</v>
      </c>
      <c r="K255" s="89">
        <f t="shared" si="89"/>
        <v>0</v>
      </c>
      <c r="L255" s="87">
        <f t="shared" si="90"/>
        <v>1500</v>
      </c>
      <c r="M255" s="89">
        <f t="shared" si="90"/>
        <v>924.2</v>
      </c>
      <c r="N255" s="87"/>
      <c r="O255" s="89"/>
      <c r="P255" s="87"/>
      <c r="Q255" s="89"/>
      <c r="R255" s="87">
        <f t="shared" si="79"/>
        <v>0</v>
      </c>
      <c r="S255" s="89">
        <f t="shared" si="79"/>
        <v>0</v>
      </c>
    </row>
    <row r="256" spans="1:19" s="71" customFormat="1" ht="12.75">
      <c r="A256" s="84" t="s">
        <v>191</v>
      </c>
      <c r="B256" s="84" t="s">
        <v>209</v>
      </c>
      <c r="C256" s="85">
        <v>4170</v>
      </c>
      <c r="D256" s="86" t="s">
        <v>97</v>
      </c>
      <c r="E256" s="87">
        <v>1500</v>
      </c>
      <c r="F256" s="88">
        <v>0</v>
      </c>
      <c r="G256" s="87">
        <f t="shared" si="75"/>
        <v>0</v>
      </c>
      <c r="H256" s="87">
        <f t="shared" si="87"/>
        <v>1500</v>
      </c>
      <c r="I256" s="89">
        <f t="shared" si="87"/>
        <v>0</v>
      </c>
      <c r="J256" s="87">
        <f t="shared" si="89"/>
        <v>1500</v>
      </c>
      <c r="K256" s="89">
        <f t="shared" si="89"/>
        <v>0</v>
      </c>
      <c r="L256" s="87">
        <f t="shared" si="90"/>
        <v>0</v>
      </c>
      <c r="M256" s="89">
        <f t="shared" si="90"/>
        <v>0</v>
      </c>
      <c r="N256" s="87"/>
      <c r="O256" s="89"/>
      <c r="P256" s="87"/>
      <c r="Q256" s="89"/>
      <c r="R256" s="87">
        <f t="shared" si="79"/>
        <v>0</v>
      </c>
      <c r="S256" s="89">
        <f t="shared" si="79"/>
        <v>0</v>
      </c>
    </row>
    <row r="257" spans="1:19" s="71" customFormat="1" ht="12.75">
      <c r="A257" s="84" t="s">
        <v>191</v>
      </c>
      <c r="B257" s="84" t="s">
        <v>209</v>
      </c>
      <c r="C257" s="85">
        <v>4210</v>
      </c>
      <c r="D257" s="86" t="s">
        <v>98</v>
      </c>
      <c r="E257" s="87">
        <v>6000</v>
      </c>
      <c r="F257" s="88">
        <v>1038.4</v>
      </c>
      <c r="G257" s="87">
        <f t="shared" si="75"/>
        <v>17.30666666666667</v>
      </c>
      <c r="H257" s="87">
        <f t="shared" si="87"/>
        <v>6000</v>
      </c>
      <c r="I257" s="89">
        <f t="shared" si="87"/>
        <v>1038.4</v>
      </c>
      <c r="J257" s="87">
        <f t="shared" si="89"/>
        <v>0</v>
      </c>
      <c r="K257" s="89">
        <f t="shared" si="89"/>
        <v>0</v>
      </c>
      <c r="L257" s="87">
        <f t="shared" si="90"/>
        <v>0</v>
      </c>
      <c r="M257" s="89">
        <f t="shared" si="90"/>
        <v>0</v>
      </c>
      <c r="N257" s="87"/>
      <c r="O257" s="89"/>
      <c r="P257" s="87"/>
      <c r="Q257" s="89"/>
      <c r="R257" s="87">
        <f t="shared" si="79"/>
        <v>0</v>
      </c>
      <c r="S257" s="89">
        <f t="shared" si="79"/>
        <v>0</v>
      </c>
    </row>
    <row r="258" spans="1:19" s="71" customFormat="1" ht="12.75">
      <c r="A258" s="84" t="s">
        <v>191</v>
      </c>
      <c r="B258" s="84" t="s">
        <v>209</v>
      </c>
      <c r="C258" s="85">
        <v>4260</v>
      </c>
      <c r="D258" s="86" t="s">
        <v>143</v>
      </c>
      <c r="E258" s="87">
        <v>1000</v>
      </c>
      <c r="F258" s="88"/>
      <c r="G258" s="87">
        <f t="shared" si="75"/>
        <v>0</v>
      </c>
      <c r="H258" s="87">
        <f t="shared" si="87"/>
        <v>1000</v>
      </c>
      <c r="I258" s="89">
        <f t="shared" si="87"/>
        <v>0</v>
      </c>
      <c r="J258" s="87">
        <f t="shared" si="89"/>
        <v>0</v>
      </c>
      <c r="K258" s="89">
        <f t="shared" si="89"/>
        <v>0</v>
      </c>
      <c r="L258" s="87">
        <f t="shared" si="90"/>
        <v>0</v>
      </c>
      <c r="M258" s="89">
        <f t="shared" si="90"/>
        <v>0</v>
      </c>
      <c r="N258" s="87"/>
      <c r="O258" s="89"/>
      <c r="P258" s="87"/>
      <c r="Q258" s="89"/>
      <c r="R258" s="87">
        <f t="shared" si="79"/>
        <v>0</v>
      </c>
      <c r="S258" s="89">
        <f t="shared" si="79"/>
        <v>0</v>
      </c>
    </row>
    <row r="259" spans="1:19" s="71" customFormat="1" ht="12.75">
      <c r="A259" s="84" t="s">
        <v>191</v>
      </c>
      <c r="B259" s="84" t="s">
        <v>209</v>
      </c>
      <c r="C259" s="85">
        <v>4270</v>
      </c>
      <c r="D259" s="86" t="s">
        <v>100</v>
      </c>
      <c r="E259" s="87">
        <v>3000</v>
      </c>
      <c r="F259" s="88"/>
      <c r="G259" s="87">
        <f t="shared" si="75"/>
        <v>0</v>
      </c>
      <c r="H259" s="87">
        <f t="shared" si="87"/>
        <v>3000</v>
      </c>
      <c r="I259" s="89">
        <f t="shared" si="87"/>
        <v>0</v>
      </c>
      <c r="J259" s="87">
        <f t="shared" si="89"/>
        <v>0</v>
      </c>
      <c r="K259" s="89">
        <f t="shared" si="89"/>
        <v>0</v>
      </c>
      <c r="L259" s="87">
        <f t="shared" si="90"/>
        <v>0</v>
      </c>
      <c r="M259" s="89">
        <f t="shared" si="90"/>
        <v>0</v>
      </c>
      <c r="N259" s="87"/>
      <c r="O259" s="89"/>
      <c r="P259" s="87"/>
      <c r="Q259" s="89"/>
      <c r="R259" s="87">
        <f t="shared" si="79"/>
        <v>0</v>
      </c>
      <c r="S259" s="89">
        <f t="shared" si="79"/>
        <v>0</v>
      </c>
    </row>
    <row r="260" spans="1:19" s="71" customFormat="1" ht="12.75">
      <c r="A260" s="84" t="s">
        <v>191</v>
      </c>
      <c r="B260" s="84" t="s">
        <v>209</v>
      </c>
      <c r="C260" s="85">
        <v>4280</v>
      </c>
      <c r="D260" s="86" t="s">
        <v>144</v>
      </c>
      <c r="E260" s="87">
        <v>200</v>
      </c>
      <c r="F260" s="88"/>
      <c r="G260" s="87">
        <f t="shared" si="75"/>
        <v>0</v>
      </c>
      <c r="H260" s="87">
        <f t="shared" si="87"/>
        <v>200</v>
      </c>
      <c r="I260" s="89">
        <f t="shared" si="87"/>
        <v>0</v>
      </c>
      <c r="J260" s="87">
        <f t="shared" si="89"/>
        <v>0</v>
      </c>
      <c r="K260" s="89">
        <f t="shared" si="89"/>
        <v>0</v>
      </c>
      <c r="L260" s="87">
        <f t="shared" si="90"/>
        <v>0</v>
      </c>
      <c r="M260" s="89">
        <f t="shared" si="90"/>
        <v>0</v>
      </c>
      <c r="N260" s="87"/>
      <c r="O260" s="89"/>
      <c r="P260" s="87"/>
      <c r="Q260" s="89"/>
      <c r="R260" s="87">
        <f t="shared" si="79"/>
        <v>0</v>
      </c>
      <c r="S260" s="89">
        <f t="shared" si="79"/>
        <v>0</v>
      </c>
    </row>
    <row r="261" spans="1:19" s="71" customFormat="1" ht="12.75">
      <c r="A261" s="84" t="s">
        <v>191</v>
      </c>
      <c r="B261" s="84" t="s">
        <v>209</v>
      </c>
      <c r="C261" s="85">
        <v>4300</v>
      </c>
      <c r="D261" s="86" t="s">
        <v>88</v>
      </c>
      <c r="E261" s="87">
        <v>7000</v>
      </c>
      <c r="F261" s="88">
        <v>919</v>
      </c>
      <c r="G261" s="87">
        <f t="shared" si="75"/>
        <v>13.128571428571428</v>
      </c>
      <c r="H261" s="87">
        <f t="shared" si="87"/>
        <v>7000</v>
      </c>
      <c r="I261" s="89">
        <f t="shared" si="87"/>
        <v>919</v>
      </c>
      <c r="J261" s="87">
        <f t="shared" si="89"/>
        <v>0</v>
      </c>
      <c r="K261" s="89">
        <f t="shared" si="89"/>
        <v>0</v>
      </c>
      <c r="L261" s="87">
        <f t="shared" si="90"/>
        <v>0</v>
      </c>
      <c r="M261" s="89">
        <f t="shared" si="90"/>
        <v>0</v>
      </c>
      <c r="N261" s="87"/>
      <c r="O261" s="89"/>
      <c r="P261" s="87"/>
      <c r="Q261" s="89"/>
      <c r="R261" s="87">
        <f t="shared" si="79"/>
        <v>0</v>
      </c>
      <c r="S261" s="89">
        <f t="shared" si="79"/>
        <v>0</v>
      </c>
    </row>
    <row r="262" spans="1:19" s="71" customFormat="1" ht="25.5">
      <c r="A262" s="84" t="s">
        <v>191</v>
      </c>
      <c r="B262" s="84" t="s">
        <v>209</v>
      </c>
      <c r="C262" s="85">
        <v>4350</v>
      </c>
      <c r="D262" s="86" t="s">
        <v>199</v>
      </c>
      <c r="E262" s="87">
        <v>1000</v>
      </c>
      <c r="F262" s="88">
        <v>271.35</v>
      </c>
      <c r="G262" s="87">
        <f t="shared" si="75"/>
        <v>27.135000000000005</v>
      </c>
      <c r="H262" s="87">
        <f t="shared" si="87"/>
        <v>1000</v>
      </c>
      <c r="I262" s="89">
        <f t="shared" si="87"/>
        <v>271.35</v>
      </c>
      <c r="J262" s="87">
        <f t="shared" si="89"/>
        <v>0</v>
      </c>
      <c r="K262" s="89">
        <f t="shared" si="89"/>
        <v>0</v>
      </c>
      <c r="L262" s="87">
        <f t="shared" si="90"/>
        <v>0</v>
      </c>
      <c r="M262" s="89">
        <f t="shared" si="90"/>
        <v>0</v>
      </c>
      <c r="N262" s="87"/>
      <c r="O262" s="89"/>
      <c r="P262" s="87"/>
      <c r="Q262" s="89"/>
      <c r="R262" s="87">
        <f t="shared" si="79"/>
        <v>0</v>
      </c>
      <c r="S262" s="89">
        <f t="shared" si="79"/>
        <v>0</v>
      </c>
    </row>
    <row r="263" spans="1:19" s="71" customFormat="1" ht="38.25">
      <c r="A263" s="84" t="s">
        <v>191</v>
      </c>
      <c r="B263" s="84" t="s">
        <v>209</v>
      </c>
      <c r="C263" s="85">
        <v>4370</v>
      </c>
      <c r="D263" s="86" t="s">
        <v>101</v>
      </c>
      <c r="E263" s="87">
        <v>3000</v>
      </c>
      <c r="F263" s="88">
        <v>1255.33</v>
      </c>
      <c r="G263" s="87">
        <f t="shared" si="75"/>
        <v>41.84433333333333</v>
      </c>
      <c r="H263" s="87">
        <f t="shared" si="87"/>
        <v>3000</v>
      </c>
      <c r="I263" s="89">
        <f t="shared" si="87"/>
        <v>1255.33</v>
      </c>
      <c r="J263" s="87">
        <f t="shared" si="89"/>
        <v>0</v>
      </c>
      <c r="K263" s="89">
        <f t="shared" si="89"/>
        <v>0</v>
      </c>
      <c r="L263" s="87">
        <f t="shared" si="90"/>
        <v>0</v>
      </c>
      <c r="M263" s="89">
        <f t="shared" si="90"/>
        <v>0</v>
      </c>
      <c r="N263" s="87"/>
      <c r="O263" s="89"/>
      <c r="P263" s="87"/>
      <c r="Q263" s="89"/>
      <c r="R263" s="87">
        <f t="shared" si="79"/>
        <v>0</v>
      </c>
      <c r="S263" s="89">
        <f t="shared" si="79"/>
        <v>0</v>
      </c>
    </row>
    <row r="264" spans="1:19" s="71" customFormat="1" ht="12.75">
      <c r="A264" s="84" t="s">
        <v>191</v>
      </c>
      <c r="B264" s="84" t="s">
        <v>209</v>
      </c>
      <c r="C264" s="85">
        <v>4410</v>
      </c>
      <c r="D264" s="86" t="s">
        <v>138</v>
      </c>
      <c r="E264" s="87">
        <v>3000</v>
      </c>
      <c r="F264" s="88">
        <v>356.47</v>
      </c>
      <c r="G264" s="87">
        <f t="shared" si="75"/>
        <v>11.882333333333333</v>
      </c>
      <c r="H264" s="87">
        <f t="shared" si="87"/>
        <v>3000</v>
      </c>
      <c r="I264" s="89">
        <f t="shared" si="87"/>
        <v>356.47</v>
      </c>
      <c r="J264" s="87">
        <f t="shared" si="89"/>
        <v>0</v>
      </c>
      <c r="K264" s="89">
        <f t="shared" si="89"/>
        <v>0</v>
      </c>
      <c r="L264" s="87">
        <f t="shared" si="90"/>
        <v>0</v>
      </c>
      <c r="M264" s="89">
        <f t="shared" si="90"/>
        <v>0</v>
      </c>
      <c r="N264" s="87"/>
      <c r="O264" s="89"/>
      <c r="P264" s="87"/>
      <c r="Q264" s="89"/>
      <c r="R264" s="87">
        <f t="shared" si="79"/>
        <v>0</v>
      </c>
      <c r="S264" s="89">
        <f t="shared" si="79"/>
        <v>0</v>
      </c>
    </row>
    <row r="265" spans="1:19" s="71" customFormat="1" ht="25.5">
      <c r="A265" s="84">
        <v>801</v>
      </c>
      <c r="B265" s="84">
        <v>80114</v>
      </c>
      <c r="C265" s="85">
        <v>4440</v>
      </c>
      <c r="D265" s="86" t="s">
        <v>133</v>
      </c>
      <c r="E265" s="87">
        <v>3149</v>
      </c>
      <c r="F265" s="88">
        <v>2390</v>
      </c>
      <c r="G265" s="87">
        <f t="shared" si="75"/>
        <v>75.8971101937123</v>
      </c>
      <c r="H265" s="87">
        <f t="shared" si="87"/>
        <v>3149</v>
      </c>
      <c r="I265" s="89">
        <f t="shared" si="87"/>
        <v>2390</v>
      </c>
      <c r="J265" s="87">
        <f t="shared" si="89"/>
        <v>0</v>
      </c>
      <c r="K265" s="89">
        <f t="shared" si="89"/>
        <v>0</v>
      </c>
      <c r="L265" s="87">
        <f t="shared" si="90"/>
        <v>3149</v>
      </c>
      <c r="M265" s="89">
        <f t="shared" si="90"/>
        <v>2390</v>
      </c>
      <c r="N265" s="87"/>
      <c r="O265" s="89"/>
      <c r="P265" s="87"/>
      <c r="Q265" s="89"/>
      <c r="R265" s="87">
        <f t="shared" si="79"/>
        <v>0</v>
      </c>
      <c r="S265" s="89">
        <f t="shared" si="79"/>
        <v>0</v>
      </c>
    </row>
    <row r="266" spans="1:19" s="71" customFormat="1" ht="25.5">
      <c r="A266" s="84">
        <v>801</v>
      </c>
      <c r="B266" s="84">
        <v>80114</v>
      </c>
      <c r="C266" s="85">
        <v>4700</v>
      </c>
      <c r="D266" s="86" t="s">
        <v>212</v>
      </c>
      <c r="E266" s="87">
        <v>1500</v>
      </c>
      <c r="F266" s="88"/>
      <c r="G266" s="87">
        <f aca="true" t="shared" si="91" ref="G266:G329">100*F266/E266</f>
        <v>0</v>
      </c>
      <c r="H266" s="87">
        <f t="shared" si="87"/>
        <v>1500</v>
      </c>
      <c r="I266" s="89">
        <f t="shared" si="87"/>
        <v>0</v>
      </c>
      <c r="J266" s="87">
        <f t="shared" si="89"/>
        <v>0</v>
      </c>
      <c r="K266" s="89">
        <f t="shared" si="89"/>
        <v>0</v>
      </c>
      <c r="L266" s="87">
        <f t="shared" si="90"/>
        <v>0</v>
      </c>
      <c r="M266" s="89">
        <f t="shared" si="90"/>
        <v>0</v>
      </c>
      <c r="N266" s="87"/>
      <c r="O266" s="89"/>
      <c r="P266" s="87"/>
      <c r="Q266" s="89"/>
      <c r="R266" s="87">
        <f t="shared" si="79"/>
        <v>0</v>
      </c>
      <c r="S266" s="89">
        <f t="shared" si="79"/>
        <v>0</v>
      </c>
    </row>
    <row r="267" spans="1:19" s="71" customFormat="1" ht="25.5">
      <c r="A267" s="84" t="s">
        <v>191</v>
      </c>
      <c r="B267" s="84" t="s">
        <v>209</v>
      </c>
      <c r="C267" s="85">
        <v>4750</v>
      </c>
      <c r="D267" s="122" t="s">
        <v>139</v>
      </c>
      <c r="E267" s="87">
        <v>1435</v>
      </c>
      <c r="F267" s="88">
        <v>695.4</v>
      </c>
      <c r="G267" s="87">
        <f t="shared" si="91"/>
        <v>48.45993031358885</v>
      </c>
      <c r="H267" s="87">
        <f t="shared" si="87"/>
        <v>1435</v>
      </c>
      <c r="I267" s="89">
        <f t="shared" si="87"/>
        <v>695.4</v>
      </c>
      <c r="J267" s="87">
        <f t="shared" si="89"/>
        <v>0</v>
      </c>
      <c r="K267" s="89">
        <f t="shared" si="89"/>
        <v>0</v>
      </c>
      <c r="L267" s="87">
        <f t="shared" si="90"/>
        <v>0</v>
      </c>
      <c r="M267" s="89">
        <f t="shared" si="90"/>
        <v>0</v>
      </c>
      <c r="N267" s="87"/>
      <c r="O267" s="89"/>
      <c r="P267" s="87"/>
      <c r="Q267" s="89"/>
      <c r="R267" s="87">
        <f t="shared" si="79"/>
        <v>0</v>
      </c>
      <c r="S267" s="89">
        <f t="shared" si="79"/>
        <v>0</v>
      </c>
    </row>
    <row r="268" spans="1:19" s="71" customFormat="1" ht="25.5">
      <c r="A268" s="90" t="s">
        <v>191</v>
      </c>
      <c r="B268" s="90" t="s">
        <v>213</v>
      </c>
      <c r="C268" s="109"/>
      <c r="D268" s="91" t="s">
        <v>214</v>
      </c>
      <c r="E268" s="92">
        <f>SUM(E269:E270)</f>
        <v>55000</v>
      </c>
      <c r="F268" s="93">
        <f>SUM(F269:F270)</f>
        <v>13540.75</v>
      </c>
      <c r="G268" s="92">
        <f t="shared" si="91"/>
        <v>24.619545454545456</v>
      </c>
      <c r="H268" s="92">
        <f aca="true" t="shared" si="92" ref="H268:S268">SUM(H269:H270)</f>
        <v>55000</v>
      </c>
      <c r="I268" s="93">
        <f>SUM(I269:I270)</f>
        <v>13540.75</v>
      </c>
      <c r="J268" s="92">
        <f t="shared" si="92"/>
        <v>0</v>
      </c>
      <c r="K268" s="93">
        <f>SUM(K269:K270)</f>
        <v>0</v>
      </c>
      <c r="L268" s="92">
        <f t="shared" si="92"/>
        <v>0</v>
      </c>
      <c r="M268" s="93">
        <f>SUM(M269:M270)</f>
        <v>0</v>
      </c>
      <c r="N268" s="92">
        <f t="shared" si="92"/>
        <v>0</v>
      </c>
      <c r="O268" s="93"/>
      <c r="P268" s="92">
        <f t="shared" si="92"/>
        <v>0</v>
      </c>
      <c r="Q268" s="93">
        <f t="shared" si="92"/>
        <v>0</v>
      </c>
      <c r="R268" s="92">
        <f t="shared" si="92"/>
        <v>0</v>
      </c>
      <c r="S268" s="93">
        <f t="shared" si="92"/>
        <v>0</v>
      </c>
    </row>
    <row r="269" spans="1:19" s="71" customFormat="1" ht="12.75">
      <c r="A269" s="84" t="s">
        <v>191</v>
      </c>
      <c r="B269" s="84" t="s">
        <v>213</v>
      </c>
      <c r="C269" s="85">
        <v>4300</v>
      </c>
      <c r="D269" s="86" t="s">
        <v>88</v>
      </c>
      <c r="E269" s="87">
        <v>25000</v>
      </c>
      <c r="F269" s="88">
        <v>4593</v>
      </c>
      <c r="G269" s="87">
        <f t="shared" si="91"/>
        <v>18.372</v>
      </c>
      <c r="H269" s="87">
        <f t="shared" si="87"/>
        <v>25000</v>
      </c>
      <c r="I269" s="89">
        <f t="shared" si="87"/>
        <v>4593</v>
      </c>
      <c r="J269" s="87">
        <f>IF($C269=4010,E269,0)+IF($C269=4040,E269,0)+IF($C269=4170,E269,0)</f>
        <v>0</v>
      </c>
      <c r="K269" s="89">
        <f>IF($C269=4010,F269,0)+IF($C269=4040,F269,0)+IF($C269=4170,F269,0)</f>
        <v>0</v>
      </c>
      <c r="L269" s="87">
        <f>IF($C269=4110,E269,0)+IF($C269=4120,E269,0)+IF($C269=4440,E269,0)+IF($C269=4140,E269,0)</f>
        <v>0</v>
      </c>
      <c r="M269" s="89">
        <f>IF($C269=4110,F269,0)+IF($C269=4120,F269,0)+IF($C269=4440,F269,0)+IF($C269=4140,F269,0)</f>
        <v>0</v>
      </c>
      <c r="N269" s="87"/>
      <c r="O269" s="89"/>
      <c r="P269" s="87"/>
      <c r="Q269" s="89"/>
      <c r="R269" s="87">
        <f t="shared" si="79"/>
        <v>0</v>
      </c>
      <c r="S269" s="89">
        <f t="shared" si="79"/>
        <v>0</v>
      </c>
    </row>
    <row r="270" spans="1:19" s="71" customFormat="1" ht="25.5">
      <c r="A270" s="84" t="s">
        <v>191</v>
      </c>
      <c r="B270" s="84" t="s">
        <v>213</v>
      </c>
      <c r="C270" s="85">
        <v>4700</v>
      </c>
      <c r="D270" s="86" t="s">
        <v>147</v>
      </c>
      <c r="E270" s="87">
        <v>30000</v>
      </c>
      <c r="F270" s="88">
        <v>8947.75</v>
      </c>
      <c r="G270" s="87">
        <f t="shared" si="91"/>
        <v>29.825833333333332</v>
      </c>
      <c r="H270" s="87">
        <f t="shared" si="87"/>
        <v>30000</v>
      </c>
      <c r="I270" s="89">
        <f t="shared" si="87"/>
        <v>8947.75</v>
      </c>
      <c r="J270" s="87">
        <f>IF($C270=4010,E270,0)+IF($C270=4040,E270,0)+IF($C270=4170,E270,0)</f>
        <v>0</v>
      </c>
      <c r="K270" s="89">
        <f>IF($C270=4010,F270,0)+IF($C270=4040,F270,0)+IF($C270=4170,F270,0)</f>
        <v>0</v>
      </c>
      <c r="L270" s="87">
        <f>IF($C270=4110,E270,0)+IF($C270=4120,E270,0)+IF($C270=4440,E270,0)+IF($C270=4140,E270,0)</f>
        <v>0</v>
      </c>
      <c r="M270" s="89">
        <f>IF($C270=4110,F270,0)+IF($C270=4120,F270,0)+IF($C270=4440,F270,0)+IF($C270=4140,F270,0)</f>
        <v>0</v>
      </c>
      <c r="N270" s="87"/>
      <c r="O270" s="89"/>
      <c r="P270" s="87"/>
      <c r="Q270" s="89"/>
      <c r="R270" s="87">
        <f aca="true" t="shared" si="93" ref="R270:S333">IF($C270=6050,E270,0)+IF($C270=6060,E270,0)+IF($C270=6300,E270,0)</f>
        <v>0</v>
      </c>
      <c r="S270" s="89">
        <f t="shared" si="93"/>
        <v>0</v>
      </c>
    </row>
    <row r="271" spans="1:19" s="71" customFormat="1" ht="12.75">
      <c r="A271" s="90" t="s">
        <v>191</v>
      </c>
      <c r="B271" s="90" t="s">
        <v>215</v>
      </c>
      <c r="C271" s="109"/>
      <c r="D271" s="91" t="s">
        <v>87</v>
      </c>
      <c r="E271" s="92">
        <f>SUM(E272)</f>
        <v>32324</v>
      </c>
      <c r="F271" s="93">
        <f>SUM(F272)</f>
        <v>0</v>
      </c>
      <c r="G271" s="92">
        <f t="shared" si="91"/>
        <v>0</v>
      </c>
      <c r="H271" s="92">
        <f aca="true" t="shared" si="94" ref="H271:S271">SUM(H272)</f>
        <v>32324</v>
      </c>
      <c r="I271" s="93">
        <f t="shared" si="94"/>
        <v>0</v>
      </c>
      <c r="J271" s="92">
        <f t="shared" si="94"/>
        <v>0</v>
      </c>
      <c r="K271" s="93">
        <f t="shared" si="94"/>
        <v>0</v>
      </c>
      <c r="L271" s="92">
        <f t="shared" si="94"/>
        <v>0</v>
      </c>
      <c r="M271" s="93">
        <f t="shared" si="94"/>
        <v>0</v>
      </c>
      <c r="N271" s="92">
        <f t="shared" si="94"/>
        <v>0</v>
      </c>
      <c r="O271" s="93"/>
      <c r="P271" s="92">
        <f t="shared" si="94"/>
        <v>0</v>
      </c>
      <c r="Q271" s="93">
        <f t="shared" si="94"/>
        <v>0</v>
      </c>
      <c r="R271" s="92">
        <f t="shared" si="94"/>
        <v>0</v>
      </c>
      <c r="S271" s="93">
        <f t="shared" si="94"/>
        <v>0</v>
      </c>
    </row>
    <row r="272" spans="1:19" s="71" customFormat="1" ht="12.75">
      <c r="A272" s="94" t="s">
        <v>191</v>
      </c>
      <c r="B272" s="94" t="s">
        <v>215</v>
      </c>
      <c r="C272" s="95">
        <v>4300</v>
      </c>
      <c r="D272" s="96" t="s">
        <v>88</v>
      </c>
      <c r="E272" s="99">
        <v>32324</v>
      </c>
      <c r="F272" s="100">
        <v>0</v>
      </c>
      <c r="G272" s="99">
        <f t="shared" si="91"/>
        <v>0</v>
      </c>
      <c r="H272" s="99">
        <f t="shared" si="87"/>
        <v>32324</v>
      </c>
      <c r="I272" s="101">
        <f t="shared" si="87"/>
        <v>0</v>
      </c>
      <c r="J272" s="99">
        <f>IF($C272=4010,E272,0)+IF($C272=4040,E272,0)+IF($C272=4170,E272,0)</f>
        <v>0</v>
      </c>
      <c r="K272" s="101">
        <f>IF($C272=4010,F272,0)+IF($C272=4040,F272,0)+IF($C272=4170,F272,0)</f>
        <v>0</v>
      </c>
      <c r="L272" s="99">
        <f>IF($C272=4110,E272,0)+IF($C272=4120,E272,0)+IF($C272=4440,E272,0)+IF($C272=4140,E272,0)</f>
        <v>0</v>
      </c>
      <c r="M272" s="101">
        <f>IF($C272=4110,F272,0)+IF($C272=4120,F272,0)+IF($C272=4440,F272,0)+IF($C272=4140,F272,0)</f>
        <v>0</v>
      </c>
      <c r="N272" s="99"/>
      <c r="O272" s="101"/>
      <c r="P272" s="99"/>
      <c r="Q272" s="101"/>
      <c r="R272" s="99">
        <f t="shared" si="93"/>
        <v>0</v>
      </c>
      <c r="S272" s="101">
        <f t="shared" si="93"/>
        <v>0</v>
      </c>
    </row>
    <row r="273" spans="1:19" s="71" customFormat="1" ht="12.75">
      <c r="A273" s="75" t="s">
        <v>216</v>
      </c>
      <c r="B273" s="75"/>
      <c r="C273" s="102"/>
      <c r="D273" s="76" t="s">
        <v>217</v>
      </c>
      <c r="E273" s="77">
        <f>SUM(E274,E278)</f>
        <v>116000</v>
      </c>
      <c r="F273" s="78">
        <f>SUM(F274,F278)</f>
        <v>37787.42</v>
      </c>
      <c r="G273" s="77">
        <f t="shared" si="91"/>
        <v>32.57536206896552</v>
      </c>
      <c r="H273" s="77">
        <f aca="true" t="shared" si="95" ref="H273:S273">SUM(H274,H278)</f>
        <v>116000</v>
      </c>
      <c r="I273" s="78">
        <f>SUM(I274,I278)</f>
        <v>37787.42</v>
      </c>
      <c r="J273" s="77">
        <f t="shared" si="95"/>
        <v>50000</v>
      </c>
      <c r="K273" s="78">
        <f>SUM(K274,K278)</f>
        <v>27894.04</v>
      </c>
      <c r="L273" s="77">
        <f t="shared" si="95"/>
        <v>1150</v>
      </c>
      <c r="M273" s="78">
        <f>SUM(M274,M278)</f>
        <v>392.66999999999996</v>
      </c>
      <c r="N273" s="77">
        <f t="shared" si="95"/>
        <v>0</v>
      </c>
      <c r="O273" s="78"/>
      <c r="P273" s="77">
        <f t="shared" si="95"/>
        <v>0</v>
      </c>
      <c r="Q273" s="78">
        <f t="shared" si="95"/>
        <v>0</v>
      </c>
      <c r="R273" s="77">
        <f t="shared" si="95"/>
        <v>0</v>
      </c>
      <c r="S273" s="78">
        <f t="shared" si="95"/>
        <v>0</v>
      </c>
    </row>
    <row r="274" spans="1:19" s="71" customFormat="1" ht="12.75">
      <c r="A274" s="80" t="s">
        <v>216</v>
      </c>
      <c r="B274" s="80" t="s">
        <v>218</v>
      </c>
      <c r="C274" s="108"/>
      <c r="D274" s="81" t="s">
        <v>219</v>
      </c>
      <c r="E274" s="82">
        <f>SUM(E275:E277)</f>
        <v>5000</v>
      </c>
      <c r="F274" s="83">
        <f>SUM(F275:F277)</f>
        <v>0</v>
      </c>
      <c r="G274" s="82">
        <f t="shared" si="91"/>
        <v>0</v>
      </c>
      <c r="H274" s="82">
        <f aca="true" t="shared" si="96" ref="H274:S274">SUM(H275:H277)</f>
        <v>5000</v>
      </c>
      <c r="I274" s="83">
        <f>SUM(I275:I277)</f>
        <v>0</v>
      </c>
      <c r="J274" s="82">
        <f t="shared" si="96"/>
        <v>2000</v>
      </c>
      <c r="K274" s="83">
        <f>SUM(K275:K277)</f>
        <v>0</v>
      </c>
      <c r="L274" s="82">
        <f t="shared" si="96"/>
        <v>0</v>
      </c>
      <c r="M274" s="83">
        <f>SUM(M275:M277)</f>
        <v>0</v>
      </c>
      <c r="N274" s="82">
        <f t="shared" si="96"/>
        <v>0</v>
      </c>
      <c r="O274" s="83"/>
      <c r="P274" s="82">
        <f t="shared" si="96"/>
        <v>0</v>
      </c>
      <c r="Q274" s="83">
        <f t="shared" si="96"/>
        <v>0</v>
      </c>
      <c r="R274" s="82">
        <f t="shared" si="96"/>
        <v>0</v>
      </c>
      <c r="S274" s="83">
        <f t="shared" si="96"/>
        <v>0</v>
      </c>
    </row>
    <row r="275" spans="1:19" s="71" customFormat="1" ht="12.75">
      <c r="A275" s="84" t="s">
        <v>216</v>
      </c>
      <c r="B275" s="84" t="s">
        <v>218</v>
      </c>
      <c r="C275" s="85">
        <v>4170</v>
      </c>
      <c r="D275" s="86" t="s">
        <v>97</v>
      </c>
      <c r="E275" s="87">
        <v>2000</v>
      </c>
      <c r="F275" s="88">
        <v>0</v>
      </c>
      <c r="G275" s="87">
        <f t="shared" si="91"/>
        <v>0</v>
      </c>
      <c r="H275" s="87">
        <f t="shared" si="87"/>
        <v>2000</v>
      </c>
      <c r="I275" s="89">
        <f t="shared" si="87"/>
        <v>0</v>
      </c>
      <c r="J275" s="87">
        <f aca="true" t="shared" si="97" ref="J275:K277">IF($C275=4010,E275,0)+IF($C275=4040,E275,0)+IF($C275=4170,E275,0)</f>
        <v>2000</v>
      </c>
      <c r="K275" s="89">
        <f t="shared" si="97"/>
        <v>0</v>
      </c>
      <c r="L275" s="87">
        <f aca="true" t="shared" si="98" ref="L275:M277">IF($C275=4110,E275,0)+IF($C275=4120,E275,0)+IF($C275=4440,E275,0)+IF($C275=4140,E275,0)</f>
        <v>0</v>
      </c>
      <c r="M275" s="89">
        <f t="shared" si="98"/>
        <v>0</v>
      </c>
      <c r="N275" s="87"/>
      <c r="O275" s="89"/>
      <c r="P275" s="87"/>
      <c r="Q275" s="89"/>
      <c r="R275" s="87">
        <f t="shared" si="93"/>
        <v>0</v>
      </c>
      <c r="S275" s="89">
        <f t="shared" si="93"/>
        <v>0</v>
      </c>
    </row>
    <row r="276" spans="1:19" s="71" customFormat="1" ht="12.75">
      <c r="A276" s="84" t="s">
        <v>216</v>
      </c>
      <c r="B276" s="84" t="s">
        <v>218</v>
      </c>
      <c r="C276" s="85">
        <v>4210</v>
      </c>
      <c r="D276" s="86" t="s">
        <v>98</v>
      </c>
      <c r="E276" s="87">
        <v>2000</v>
      </c>
      <c r="F276" s="88">
        <v>0</v>
      </c>
      <c r="G276" s="87">
        <f t="shared" si="91"/>
        <v>0</v>
      </c>
      <c r="H276" s="87">
        <f t="shared" si="87"/>
        <v>2000</v>
      </c>
      <c r="I276" s="89">
        <f t="shared" si="87"/>
        <v>0</v>
      </c>
      <c r="J276" s="87">
        <f t="shared" si="97"/>
        <v>0</v>
      </c>
      <c r="K276" s="89">
        <f t="shared" si="97"/>
        <v>0</v>
      </c>
      <c r="L276" s="87">
        <f t="shared" si="98"/>
        <v>0</v>
      </c>
      <c r="M276" s="89">
        <f t="shared" si="98"/>
        <v>0</v>
      </c>
      <c r="N276" s="87"/>
      <c r="O276" s="89"/>
      <c r="P276" s="87"/>
      <c r="Q276" s="89"/>
      <c r="R276" s="87">
        <f t="shared" si="93"/>
        <v>0</v>
      </c>
      <c r="S276" s="89">
        <f t="shared" si="93"/>
        <v>0</v>
      </c>
    </row>
    <row r="277" spans="1:19" s="71" customFormat="1" ht="12.75">
      <c r="A277" s="84" t="s">
        <v>216</v>
      </c>
      <c r="B277" s="84" t="s">
        <v>218</v>
      </c>
      <c r="C277" s="85">
        <v>4300</v>
      </c>
      <c r="D277" s="86" t="s">
        <v>88</v>
      </c>
      <c r="E277" s="87">
        <v>1000</v>
      </c>
      <c r="F277" s="88">
        <v>0</v>
      </c>
      <c r="G277" s="87">
        <f t="shared" si="91"/>
        <v>0</v>
      </c>
      <c r="H277" s="87">
        <f t="shared" si="87"/>
        <v>1000</v>
      </c>
      <c r="I277" s="89">
        <f t="shared" si="87"/>
        <v>0</v>
      </c>
      <c r="J277" s="87">
        <f t="shared" si="97"/>
        <v>0</v>
      </c>
      <c r="K277" s="89">
        <f t="shared" si="97"/>
        <v>0</v>
      </c>
      <c r="L277" s="87">
        <f t="shared" si="98"/>
        <v>0</v>
      </c>
      <c r="M277" s="89">
        <f t="shared" si="98"/>
        <v>0</v>
      </c>
      <c r="N277" s="87"/>
      <c r="O277" s="89"/>
      <c r="P277" s="87"/>
      <c r="Q277" s="89"/>
      <c r="R277" s="87">
        <f t="shared" si="93"/>
        <v>0</v>
      </c>
      <c r="S277" s="89">
        <f t="shared" si="93"/>
        <v>0</v>
      </c>
    </row>
    <row r="278" spans="1:19" s="71" customFormat="1" ht="25.5">
      <c r="A278" s="90" t="s">
        <v>216</v>
      </c>
      <c r="B278" s="90" t="s">
        <v>220</v>
      </c>
      <c r="C278" s="109"/>
      <c r="D278" s="91" t="s">
        <v>221</v>
      </c>
      <c r="E278" s="92">
        <f>SUM(E279:E289)</f>
        <v>111000</v>
      </c>
      <c r="F278" s="93">
        <f>SUM(F279:F289)</f>
        <v>37787.42</v>
      </c>
      <c r="G278" s="92">
        <f t="shared" si="91"/>
        <v>34.04272072072072</v>
      </c>
      <c r="H278" s="92">
        <f aca="true" t="shared" si="99" ref="H278:S278">SUM(H279:H289)</f>
        <v>111000</v>
      </c>
      <c r="I278" s="93">
        <f>SUM(I279:I289)</f>
        <v>37787.42</v>
      </c>
      <c r="J278" s="92">
        <f t="shared" si="99"/>
        <v>48000</v>
      </c>
      <c r="K278" s="93">
        <f>SUM(K279:K289)</f>
        <v>27894.04</v>
      </c>
      <c r="L278" s="92">
        <f t="shared" si="99"/>
        <v>1150</v>
      </c>
      <c r="M278" s="93">
        <f>SUM(M279:M289)</f>
        <v>392.66999999999996</v>
      </c>
      <c r="N278" s="92">
        <f t="shared" si="99"/>
        <v>0</v>
      </c>
      <c r="O278" s="93"/>
      <c r="P278" s="92">
        <f t="shared" si="99"/>
        <v>0</v>
      </c>
      <c r="Q278" s="93">
        <f t="shared" si="99"/>
        <v>0</v>
      </c>
      <c r="R278" s="92">
        <f t="shared" si="99"/>
        <v>0</v>
      </c>
      <c r="S278" s="93">
        <f t="shared" si="99"/>
        <v>0</v>
      </c>
    </row>
    <row r="279" spans="1:19" s="71" customFormat="1" ht="12.75">
      <c r="A279" s="84" t="s">
        <v>216</v>
      </c>
      <c r="B279" s="84" t="s">
        <v>220</v>
      </c>
      <c r="C279" s="85">
        <v>4110</v>
      </c>
      <c r="D279" s="86" t="s">
        <v>94</v>
      </c>
      <c r="E279" s="87">
        <v>1000</v>
      </c>
      <c r="F279" s="88">
        <v>344.15</v>
      </c>
      <c r="G279" s="87">
        <f t="shared" si="91"/>
        <v>34.415</v>
      </c>
      <c r="H279" s="87">
        <f t="shared" si="87"/>
        <v>1000</v>
      </c>
      <c r="I279" s="89">
        <f t="shared" si="87"/>
        <v>344.15</v>
      </c>
      <c r="J279" s="87">
        <f aca="true" t="shared" si="100" ref="J279:K289">IF($C279=4010,E279,0)+IF($C279=4040,E279,0)+IF($C279=4170,E279,0)</f>
        <v>0</v>
      </c>
      <c r="K279" s="89">
        <f t="shared" si="100"/>
        <v>0</v>
      </c>
      <c r="L279" s="87">
        <f aca="true" t="shared" si="101" ref="L279:M289">IF($C279=4110,E279,0)+IF($C279=4120,E279,0)+IF($C279=4440,E279,0)+IF($C279=4140,E279,0)</f>
        <v>1000</v>
      </c>
      <c r="M279" s="89">
        <f t="shared" si="101"/>
        <v>344.15</v>
      </c>
      <c r="N279" s="87"/>
      <c r="O279" s="89"/>
      <c r="P279" s="87"/>
      <c r="Q279" s="89"/>
      <c r="R279" s="87">
        <f t="shared" si="93"/>
        <v>0</v>
      </c>
      <c r="S279" s="89">
        <f t="shared" si="93"/>
        <v>0</v>
      </c>
    </row>
    <row r="280" spans="1:19" s="71" customFormat="1" ht="12.75">
      <c r="A280" s="84" t="s">
        <v>216</v>
      </c>
      <c r="B280" s="84" t="s">
        <v>220</v>
      </c>
      <c r="C280" s="85">
        <v>4120</v>
      </c>
      <c r="D280" s="86" t="s">
        <v>95</v>
      </c>
      <c r="E280" s="87">
        <v>150</v>
      </c>
      <c r="F280" s="88">
        <v>48.52</v>
      </c>
      <c r="G280" s="87">
        <f t="shared" si="91"/>
        <v>32.346666666666664</v>
      </c>
      <c r="H280" s="87">
        <f t="shared" si="87"/>
        <v>150</v>
      </c>
      <c r="I280" s="89">
        <f t="shared" si="87"/>
        <v>48.52</v>
      </c>
      <c r="J280" s="87">
        <f t="shared" si="100"/>
        <v>0</v>
      </c>
      <c r="K280" s="89">
        <f t="shared" si="100"/>
        <v>0</v>
      </c>
      <c r="L280" s="87">
        <f t="shared" si="101"/>
        <v>150</v>
      </c>
      <c r="M280" s="89">
        <f t="shared" si="101"/>
        <v>48.52</v>
      </c>
      <c r="N280" s="87"/>
      <c r="O280" s="89"/>
      <c r="P280" s="87"/>
      <c r="Q280" s="89"/>
      <c r="R280" s="87">
        <f t="shared" si="93"/>
        <v>0</v>
      </c>
      <c r="S280" s="89">
        <f t="shared" si="93"/>
        <v>0</v>
      </c>
    </row>
    <row r="281" spans="1:19" s="71" customFormat="1" ht="12.75">
      <c r="A281" s="84" t="s">
        <v>216</v>
      </c>
      <c r="B281" s="84" t="s">
        <v>220</v>
      </c>
      <c r="C281" s="85">
        <v>4170</v>
      </c>
      <c r="D281" s="86" t="s">
        <v>97</v>
      </c>
      <c r="E281" s="87">
        <v>48000</v>
      </c>
      <c r="F281" s="88">
        <v>27894.04</v>
      </c>
      <c r="G281" s="87">
        <f t="shared" si="91"/>
        <v>58.11258333333333</v>
      </c>
      <c r="H281" s="87">
        <f t="shared" si="87"/>
        <v>48000</v>
      </c>
      <c r="I281" s="89">
        <f t="shared" si="87"/>
        <v>27894.04</v>
      </c>
      <c r="J281" s="87">
        <f t="shared" si="100"/>
        <v>48000</v>
      </c>
      <c r="K281" s="89">
        <f t="shared" si="100"/>
        <v>27894.04</v>
      </c>
      <c r="L281" s="87">
        <f t="shared" si="101"/>
        <v>0</v>
      </c>
      <c r="M281" s="89">
        <f t="shared" si="101"/>
        <v>0</v>
      </c>
      <c r="N281" s="87"/>
      <c r="O281" s="89"/>
      <c r="P281" s="87"/>
      <c r="Q281" s="89"/>
      <c r="R281" s="87">
        <f t="shared" si="93"/>
        <v>0</v>
      </c>
      <c r="S281" s="89">
        <f t="shared" si="93"/>
        <v>0</v>
      </c>
    </row>
    <row r="282" spans="1:19" s="71" customFormat="1" ht="12.75">
      <c r="A282" s="84" t="s">
        <v>216</v>
      </c>
      <c r="B282" s="84" t="s">
        <v>220</v>
      </c>
      <c r="C282" s="85">
        <v>4210</v>
      </c>
      <c r="D282" s="86" t="s">
        <v>98</v>
      </c>
      <c r="E282" s="87">
        <v>18000</v>
      </c>
      <c r="F282" s="88">
        <v>2761.77</v>
      </c>
      <c r="G282" s="87">
        <f t="shared" si="91"/>
        <v>15.343166666666667</v>
      </c>
      <c r="H282" s="87">
        <f t="shared" si="87"/>
        <v>18000</v>
      </c>
      <c r="I282" s="89">
        <f t="shared" si="87"/>
        <v>2761.77</v>
      </c>
      <c r="J282" s="87">
        <f t="shared" si="100"/>
        <v>0</v>
      </c>
      <c r="K282" s="89">
        <f t="shared" si="100"/>
        <v>0</v>
      </c>
      <c r="L282" s="87">
        <f t="shared" si="101"/>
        <v>0</v>
      </c>
      <c r="M282" s="89">
        <f t="shared" si="101"/>
        <v>0</v>
      </c>
      <c r="N282" s="87"/>
      <c r="O282" s="89"/>
      <c r="P282" s="87"/>
      <c r="Q282" s="89"/>
      <c r="R282" s="87">
        <f t="shared" si="93"/>
        <v>0</v>
      </c>
      <c r="S282" s="89">
        <f t="shared" si="93"/>
        <v>0</v>
      </c>
    </row>
    <row r="283" spans="1:19" s="71" customFormat="1" ht="12.75">
      <c r="A283" s="84" t="s">
        <v>216</v>
      </c>
      <c r="B283" s="84" t="s">
        <v>220</v>
      </c>
      <c r="C283" s="85">
        <v>4260</v>
      </c>
      <c r="D283" s="86" t="s">
        <v>143</v>
      </c>
      <c r="E283" s="87">
        <v>500</v>
      </c>
      <c r="F283" s="88"/>
      <c r="G283" s="87">
        <f t="shared" si="91"/>
        <v>0</v>
      </c>
      <c r="H283" s="87">
        <f t="shared" si="87"/>
        <v>500</v>
      </c>
      <c r="I283" s="89">
        <f t="shared" si="87"/>
        <v>0</v>
      </c>
      <c r="J283" s="87">
        <f t="shared" si="100"/>
        <v>0</v>
      </c>
      <c r="K283" s="89">
        <f t="shared" si="100"/>
        <v>0</v>
      </c>
      <c r="L283" s="87">
        <f t="shared" si="101"/>
        <v>0</v>
      </c>
      <c r="M283" s="89">
        <f t="shared" si="101"/>
        <v>0</v>
      </c>
      <c r="N283" s="87"/>
      <c r="O283" s="89"/>
      <c r="P283" s="87"/>
      <c r="Q283" s="89"/>
      <c r="R283" s="87">
        <f t="shared" si="93"/>
        <v>0</v>
      </c>
      <c r="S283" s="89">
        <f t="shared" si="93"/>
        <v>0</v>
      </c>
    </row>
    <row r="284" spans="1:19" s="71" customFormat="1" ht="12.75">
      <c r="A284" s="84" t="s">
        <v>216</v>
      </c>
      <c r="B284" s="84" t="s">
        <v>220</v>
      </c>
      <c r="C284" s="85">
        <v>4300</v>
      </c>
      <c r="D284" s="86" t="s">
        <v>88</v>
      </c>
      <c r="E284" s="87">
        <v>37800</v>
      </c>
      <c r="F284" s="88">
        <v>5495.4</v>
      </c>
      <c r="G284" s="87">
        <f t="shared" si="91"/>
        <v>14.538095238095238</v>
      </c>
      <c r="H284" s="87">
        <f t="shared" si="87"/>
        <v>37800</v>
      </c>
      <c r="I284" s="89">
        <f t="shared" si="87"/>
        <v>5495.4</v>
      </c>
      <c r="J284" s="87">
        <f t="shared" si="100"/>
        <v>0</v>
      </c>
      <c r="K284" s="89">
        <f t="shared" si="100"/>
        <v>0</v>
      </c>
      <c r="L284" s="87">
        <f t="shared" si="101"/>
        <v>0</v>
      </c>
      <c r="M284" s="89">
        <f t="shared" si="101"/>
        <v>0</v>
      </c>
      <c r="N284" s="87"/>
      <c r="O284" s="89"/>
      <c r="P284" s="87"/>
      <c r="Q284" s="89"/>
      <c r="R284" s="87">
        <f t="shared" si="93"/>
        <v>0</v>
      </c>
      <c r="S284" s="89">
        <f t="shared" si="93"/>
        <v>0</v>
      </c>
    </row>
    <row r="285" spans="1:19" s="71" customFormat="1" ht="38.25">
      <c r="A285" s="84" t="s">
        <v>216</v>
      </c>
      <c r="B285" s="84" t="s">
        <v>220</v>
      </c>
      <c r="C285" s="85">
        <v>4370</v>
      </c>
      <c r="D285" s="86" t="s">
        <v>101</v>
      </c>
      <c r="E285" s="87">
        <v>700</v>
      </c>
      <c r="F285" s="88">
        <v>144.39</v>
      </c>
      <c r="G285" s="87">
        <f t="shared" si="91"/>
        <v>20.627142857142854</v>
      </c>
      <c r="H285" s="87">
        <f t="shared" si="87"/>
        <v>700</v>
      </c>
      <c r="I285" s="89">
        <f t="shared" si="87"/>
        <v>144.39</v>
      </c>
      <c r="J285" s="87">
        <f t="shared" si="100"/>
        <v>0</v>
      </c>
      <c r="K285" s="89">
        <f t="shared" si="100"/>
        <v>0</v>
      </c>
      <c r="L285" s="87">
        <f t="shared" si="101"/>
        <v>0</v>
      </c>
      <c r="M285" s="89">
        <f t="shared" si="101"/>
        <v>0</v>
      </c>
      <c r="N285" s="87"/>
      <c r="O285" s="89"/>
      <c r="P285" s="87"/>
      <c r="Q285" s="89"/>
      <c r="R285" s="87">
        <f t="shared" si="93"/>
        <v>0</v>
      </c>
      <c r="S285" s="89">
        <f t="shared" si="93"/>
        <v>0</v>
      </c>
    </row>
    <row r="286" spans="1:19" s="71" customFormat="1" ht="12.75">
      <c r="A286" s="84" t="s">
        <v>216</v>
      </c>
      <c r="B286" s="84" t="s">
        <v>220</v>
      </c>
      <c r="C286" s="85">
        <v>4410</v>
      </c>
      <c r="D286" s="86" t="s">
        <v>138</v>
      </c>
      <c r="E286" s="87">
        <v>500</v>
      </c>
      <c r="F286" s="88">
        <v>349.15</v>
      </c>
      <c r="G286" s="87">
        <f t="shared" si="91"/>
        <v>69.83</v>
      </c>
      <c r="H286" s="87">
        <f t="shared" si="87"/>
        <v>500</v>
      </c>
      <c r="I286" s="89">
        <f t="shared" si="87"/>
        <v>349.15</v>
      </c>
      <c r="J286" s="87">
        <f t="shared" si="100"/>
        <v>0</v>
      </c>
      <c r="K286" s="89">
        <f t="shared" si="100"/>
        <v>0</v>
      </c>
      <c r="L286" s="87">
        <f t="shared" si="101"/>
        <v>0</v>
      </c>
      <c r="M286" s="89">
        <f t="shared" si="101"/>
        <v>0</v>
      </c>
      <c r="N286" s="87"/>
      <c r="O286" s="89"/>
      <c r="P286" s="87"/>
      <c r="Q286" s="89"/>
      <c r="R286" s="87">
        <f t="shared" si="93"/>
        <v>0</v>
      </c>
      <c r="S286" s="89">
        <f t="shared" si="93"/>
        <v>0</v>
      </c>
    </row>
    <row r="287" spans="1:19" s="71" customFormat="1" ht="25.5">
      <c r="A287" s="84" t="s">
        <v>216</v>
      </c>
      <c r="B287" s="84" t="s">
        <v>220</v>
      </c>
      <c r="C287" s="85">
        <v>4700</v>
      </c>
      <c r="D287" s="86" t="s">
        <v>212</v>
      </c>
      <c r="E287" s="87">
        <v>1000</v>
      </c>
      <c r="F287" s="88">
        <v>750</v>
      </c>
      <c r="G287" s="87">
        <f t="shared" si="91"/>
        <v>75</v>
      </c>
      <c r="H287" s="87">
        <f t="shared" si="87"/>
        <v>1000</v>
      </c>
      <c r="I287" s="89">
        <f t="shared" si="87"/>
        <v>750</v>
      </c>
      <c r="J287" s="87">
        <f t="shared" si="100"/>
        <v>0</v>
      </c>
      <c r="K287" s="89">
        <f t="shared" si="100"/>
        <v>0</v>
      </c>
      <c r="L287" s="87">
        <f t="shared" si="101"/>
        <v>0</v>
      </c>
      <c r="M287" s="89">
        <f t="shared" si="101"/>
        <v>0</v>
      </c>
      <c r="N287" s="87"/>
      <c r="O287" s="89"/>
      <c r="P287" s="87"/>
      <c r="Q287" s="89"/>
      <c r="R287" s="87">
        <f t="shared" si="93"/>
        <v>0</v>
      </c>
      <c r="S287" s="89">
        <f t="shared" si="93"/>
        <v>0</v>
      </c>
    </row>
    <row r="288" spans="1:19" s="71" customFormat="1" ht="38.25">
      <c r="A288" s="84" t="s">
        <v>216</v>
      </c>
      <c r="B288" s="84" t="s">
        <v>220</v>
      </c>
      <c r="C288" s="85">
        <v>4740</v>
      </c>
      <c r="D288" s="86" t="s">
        <v>222</v>
      </c>
      <c r="E288" s="87">
        <v>1000</v>
      </c>
      <c r="F288" s="88">
        <v>0</v>
      </c>
      <c r="G288" s="87">
        <f t="shared" si="91"/>
        <v>0</v>
      </c>
      <c r="H288" s="87">
        <f t="shared" si="87"/>
        <v>1000</v>
      </c>
      <c r="I288" s="89">
        <f t="shared" si="87"/>
        <v>0</v>
      </c>
      <c r="J288" s="87">
        <f t="shared" si="100"/>
        <v>0</v>
      </c>
      <c r="K288" s="89">
        <f t="shared" si="100"/>
        <v>0</v>
      </c>
      <c r="L288" s="87">
        <f t="shared" si="101"/>
        <v>0</v>
      </c>
      <c r="M288" s="89">
        <f t="shared" si="101"/>
        <v>0</v>
      </c>
      <c r="N288" s="87"/>
      <c r="O288" s="89"/>
      <c r="P288" s="87"/>
      <c r="Q288" s="89"/>
      <c r="R288" s="87">
        <f t="shared" si="93"/>
        <v>0</v>
      </c>
      <c r="S288" s="89">
        <f t="shared" si="93"/>
        <v>0</v>
      </c>
    </row>
    <row r="289" spans="1:19" s="71" customFormat="1" ht="25.5">
      <c r="A289" s="94" t="s">
        <v>216</v>
      </c>
      <c r="B289" s="94" t="s">
        <v>220</v>
      </c>
      <c r="C289" s="95">
        <v>4750</v>
      </c>
      <c r="D289" s="96" t="s">
        <v>223</v>
      </c>
      <c r="E289" s="99">
        <v>2350</v>
      </c>
      <c r="F289" s="100">
        <v>0</v>
      </c>
      <c r="G289" s="99">
        <f t="shared" si="91"/>
        <v>0</v>
      </c>
      <c r="H289" s="99">
        <f t="shared" si="87"/>
        <v>2350</v>
      </c>
      <c r="I289" s="101">
        <f t="shared" si="87"/>
        <v>0</v>
      </c>
      <c r="J289" s="99">
        <f t="shared" si="100"/>
        <v>0</v>
      </c>
      <c r="K289" s="101">
        <f t="shared" si="100"/>
        <v>0</v>
      </c>
      <c r="L289" s="99">
        <f t="shared" si="101"/>
        <v>0</v>
      </c>
      <c r="M289" s="101">
        <f t="shared" si="101"/>
        <v>0</v>
      </c>
      <c r="N289" s="99"/>
      <c r="O289" s="101"/>
      <c r="P289" s="99"/>
      <c r="Q289" s="101"/>
      <c r="R289" s="99">
        <f t="shared" si="93"/>
        <v>0</v>
      </c>
      <c r="S289" s="101">
        <f t="shared" si="93"/>
        <v>0</v>
      </c>
    </row>
    <row r="290" spans="1:19" s="71" customFormat="1" ht="12.75">
      <c r="A290" s="75" t="s">
        <v>224</v>
      </c>
      <c r="B290" s="75"/>
      <c r="C290" s="102"/>
      <c r="D290" s="76" t="s">
        <v>225</v>
      </c>
      <c r="E290" s="77">
        <f aca="true" t="shared" si="102" ref="E290:S290">SUM(E291,E310,E312,E317,E319,E340,E351)</f>
        <v>5294368</v>
      </c>
      <c r="F290" s="78">
        <f>SUM(F291,F310,F312,F317,F319,F340,F351)</f>
        <v>2382935.76</v>
      </c>
      <c r="G290" s="77">
        <f t="shared" si="91"/>
        <v>45.00888038005669</v>
      </c>
      <c r="H290" s="77">
        <f t="shared" si="102"/>
        <v>5294368</v>
      </c>
      <c r="I290" s="78">
        <f>SUM(I291,I310,I312,I317,I319,I340,I351)</f>
        <v>2382935.76</v>
      </c>
      <c r="J290" s="77">
        <f t="shared" si="102"/>
        <v>254706</v>
      </c>
      <c r="K290" s="78">
        <f>SUM(K291,K310,K312,K317,K319,K340,K351)</f>
        <v>122397.82999999999</v>
      </c>
      <c r="L290" s="77">
        <f t="shared" si="102"/>
        <v>97389</v>
      </c>
      <c r="M290" s="78">
        <f>SUM(M291,M310,M312,M317,M319,M340,M351)</f>
        <v>29160.68</v>
      </c>
      <c r="N290" s="77">
        <f t="shared" si="102"/>
        <v>0</v>
      </c>
      <c r="O290" s="78"/>
      <c r="P290" s="77">
        <f t="shared" si="102"/>
        <v>0</v>
      </c>
      <c r="Q290" s="78">
        <f t="shared" si="102"/>
        <v>0</v>
      </c>
      <c r="R290" s="77">
        <f t="shared" si="102"/>
        <v>0</v>
      </c>
      <c r="S290" s="78">
        <f t="shared" si="102"/>
        <v>0</v>
      </c>
    </row>
    <row r="291" spans="1:19" s="71" customFormat="1" ht="63.75">
      <c r="A291" s="80" t="s">
        <v>224</v>
      </c>
      <c r="B291" s="80" t="s">
        <v>226</v>
      </c>
      <c r="C291" s="108"/>
      <c r="D291" s="81" t="s">
        <v>227</v>
      </c>
      <c r="E291" s="82">
        <f>SUM(E292:E309)</f>
        <v>4400000</v>
      </c>
      <c r="F291" s="83">
        <f>SUM(F292:F309)</f>
        <v>1955278.72</v>
      </c>
      <c r="G291" s="82">
        <f t="shared" si="91"/>
        <v>44.43815272727273</v>
      </c>
      <c r="H291" s="82">
        <f aca="true" t="shared" si="103" ref="H291:S291">SUM(H292:H309)</f>
        <v>4400000</v>
      </c>
      <c r="I291" s="83">
        <f>SUM(I292:I309)</f>
        <v>1955278.72</v>
      </c>
      <c r="J291" s="82">
        <f t="shared" si="103"/>
        <v>48603</v>
      </c>
      <c r="K291" s="83">
        <f>SUM(K292:K309)</f>
        <v>21903</v>
      </c>
      <c r="L291" s="82">
        <f t="shared" si="103"/>
        <v>46198</v>
      </c>
      <c r="M291" s="83">
        <f>SUM(M292:M309)</f>
        <v>4600</v>
      </c>
      <c r="N291" s="82">
        <f t="shared" si="103"/>
        <v>0</v>
      </c>
      <c r="O291" s="83"/>
      <c r="P291" s="82">
        <f t="shared" si="103"/>
        <v>0</v>
      </c>
      <c r="Q291" s="83">
        <f t="shared" si="103"/>
        <v>0</v>
      </c>
      <c r="R291" s="82">
        <f t="shared" si="103"/>
        <v>0</v>
      </c>
      <c r="S291" s="83">
        <f t="shared" si="103"/>
        <v>0</v>
      </c>
    </row>
    <row r="292" spans="1:19" s="71" customFormat="1" ht="25.5">
      <c r="A292" s="84" t="s">
        <v>224</v>
      </c>
      <c r="B292" s="84" t="s">
        <v>226</v>
      </c>
      <c r="C292" s="85">
        <v>3020</v>
      </c>
      <c r="D292" s="86" t="s">
        <v>155</v>
      </c>
      <c r="E292" s="87">
        <v>686</v>
      </c>
      <c r="F292" s="88">
        <v>30</v>
      </c>
      <c r="G292" s="87">
        <f t="shared" si="91"/>
        <v>4.373177842565598</v>
      </c>
      <c r="H292" s="87">
        <f t="shared" si="87"/>
        <v>686</v>
      </c>
      <c r="I292" s="89">
        <f t="shared" si="87"/>
        <v>30</v>
      </c>
      <c r="J292" s="87">
        <f aca="true" t="shared" si="104" ref="J292:K309">IF($C292=4010,E292,0)+IF($C292=4040,E292,0)+IF($C292=4170,E292,0)</f>
        <v>0</v>
      </c>
      <c r="K292" s="89">
        <f t="shared" si="104"/>
        <v>0</v>
      </c>
      <c r="L292" s="87">
        <f aca="true" t="shared" si="105" ref="L292:M307">IF($C292=4110,E292,0)+IF($C292=4120,E292,0)+IF($C292=4440,E292,0)+IF($C292=4140,E292,0)</f>
        <v>0</v>
      </c>
      <c r="M292" s="89">
        <f t="shared" si="105"/>
        <v>0</v>
      </c>
      <c r="N292" s="87"/>
      <c r="O292" s="89"/>
      <c r="P292" s="87"/>
      <c r="Q292" s="89"/>
      <c r="R292" s="87">
        <f t="shared" si="93"/>
        <v>0</v>
      </c>
      <c r="S292" s="89">
        <f t="shared" si="93"/>
        <v>0</v>
      </c>
    </row>
    <row r="293" spans="1:19" s="71" customFormat="1" ht="12.75">
      <c r="A293" s="84" t="s">
        <v>224</v>
      </c>
      <c r="B293" s="84" t="s">
        <v>226</v>
      </c>
      <c r="C293" s="85">
        <v>3110</v>
      </c>
      <c r="D293" s="86" t="s">
        <v>228</v>
      </c>
      <c r="E293" s="87">
        <v>4236850</v>
      </c>
      <c r="F293" s="88">
        <v>1899372.7</v>
      </c>
      <c r="G293" s="87">
        <f t="shared" si="91"/>
        <v>44.82983112453828</v>
      </c>
      <c r="H293" s="87">
        <f t="shared" si="87"/>
        <v>4236850</v>
      </c>
      <c r="I293" s="89">
        <f t="shared" si="87"/>
        <v>1899372.7</v>
      </c>
      <c r="J293" s="87">
        <f t="shared" si="104"/>
        <v>0</v>
      </c>
      <c r="K293" s="89">
        <f t="shared" si="104"/>
        <v>0</v>
      </c>
      <c r="L293" s="87">
        <f t="shared" si="105"/>
        <v>0</v>
      </c>
      <c r="M293" s="89">
        <f t="shared" si="105"/>
        <v>0</v>
      </c>
      <c r="N293" s="87"/>
      <c r="O293" s="89"/>
      <c r="P293" s="87"/>
      <c r="Q293" s="89"/>
      <c r="R293" s="87">
        <f t="shared" si="93"/>
        <v>0</v>
      </c>
      <c r="S293" s="89">
        <f t="shared" si="93"/>
        <v>0</v>
      </c>
    </row>
    <row r="294" spans="1:19" s="71" customFormat="1" ht="25.5">
      <c r="A294" s="84" t="s">
        <v>224</v>
      </c>
      <c r="B294" s="84" t="s">
        <v>226</v>
      </c>
      <c r="C294" s="85">
        <v>4010</v>
      </c>
      <c r="D294" s="86" t="s">
        <v>132</v>
      </c>
      <c r="E294" s="87">
        <v>38400</v>
      </c>
      <c r="F294" s="88">
        <v>19200</v>
      </c>
      <c r="G294" s="87">
        <f t="shared" si="91"/>
        <v>50</v>
      </c>
      <c r="H294" s="87">
        <f t="shared" si="87"/>
        <v>38400</v>
      </c>
      <c r="I294" s="89">
        <f t="shared" si="87"/>
        <v>19200</v>
      </c>
      <c r="J294" s="87">
        <f t="shared" si="104"/>
        <v>38400</v>
      </c>
      <c r="K294" s="89">
        <f t="shared" si="104"/>
        <v>19200</v>
      </c>
      <c r="L294" s="87">
        <f t="shared" si="105"/>
        <v>0</v>
      </c>
      <c r="M294" s="89">
        <f t="shared" si="105"/>
        <v>0</v>
      </c>
      <c r="N294" s="87"/>
      <c r="O294" s="89"/>
      <c r="P294" s="87"/>
      <c r="Q294" s="89"/>
      <c r="R294" s="87">
        <f t="shared" si="93"/>
        <v>0</v>
      </c>
      <c r="S294" s="89">
        <f t="shared" si="93"/>
        <v>0</v>
      </c>
    </row>
    <row r="295" spans="1:19" s="71" customFormat="1" ht="12.75">
      <c r="A295" s="84" t="s">
        <v>224</v>
      </c>
      <c r="B295" s="84" t="s">
        <v>226</v>
      </c>
      <c r="C295" s="85">
        <v>4040</v>
      </c>
      <c r="D295" s="86" t="s">
        <v>93</v>
      </c>
      <c r="E295" s="87">
        <v>2703</v>
      </c>
      <c r="F295" s="88">
        <v>2703</v>
      </c>
      <c r="G295" s="87">
        <f t="shared" si="91"/>
        <v>100</v>
      </c>
      <c r="H295" s="87">
        <f t="shared" si="87"/>
        <v>2703</v>
      </c>
      <c r="I295" s="89">
        <f t="shared" si="87"/>
        <v>2703</v>
      </c>
      <c r="J295" s="87">
        <f t="shared" si="104"/>
        <v>2703</v>
      </c>
      <c r="K295" s="89">
        <f t="shared" si="104"/>
        <v>2703</v>
      </c>
      <c r="L295" s="87">
        <f t="shared" si="105"/>
        <v>0</v>
      </c>
      <c r="M295" s="89">
        <f t="shared" si="105"/>
        <v>0</v>
      </c>
      <c r="N295" s="87"/>
      <c r="O295" s="89"/>
      <c r="P295" s="87"/>
      <c r="Q295" s="89"/>
      <c r="R295" s="87">
        <f t="shared" si="93"/>
        <v>0</v>
      </c>
      <c r="S295" s="89">
        <f t="shared" si="93"/>
        <v>0</v>
      </c>
    </row>
    <row r="296" spans="1:19" s="71" customFormat="1" ht="12.75">
      <c r="A296" s="84" t="s">
        <v>224</v>
      </c>
      <c r="B296" s="84" t="s">
        <v>226</v>
      </c>
      <c r="C296" s="85">
        <v>4110</v>
      </c>
      <c r="D296" s="86" t="s">
        <v>94</v>
      </c>
      <c r="E296" s="87">
        <v>43447</v>
      </c>
      <c r="F296" s="88">
        <v>20862.83</v>
      </c>
      <c r="G296" s="87">
        <f t="shared" si="91"/>
        <v>48.0190346859392</v>
      </c>
      <c r="H296" s="87">
        <f t="shared" si="87"/>
        <v>43447</v>
      </c>
      <c r="I296" s="89">
        <f t="shared" si="87"/>
        <v>20862.83</v>
      </c>
      <c r="J296" s="87">
        <f t="shared" si="104"/>
        <v>0</v>
      </c>
      <c r="K296" s="89">
        <f t="shared" si="104"/>
        <v>0</v>
      </c>
      <c r="L296" s="87">
        <f t="shared" si="105"/>
        <v>43447</v>
      </c>
      <c r="M296" s="89">
        <v>3244</v>
      </c>
      <c r="N296" s="87"/>
      <c r="O296" s="89"/>
      <c r="P296" s="87"/>
      <c r="Q296" s="89"/>
      <c r="R296" s="87">
        <f t="shared" si="93"/>
        <v>0</v>
      </c>
      <c r="S296" s="89">
        <f t="shared" si="93"/>
        <v>0</v>
      </c>
    </row>
    <row r="297" spans="1:19" s="71" customFormat="1" ht="12.75">
      <c r="A297" s="84" t="s">
        <v>224</v>
      </c>
      <c r="B297" s="84" t="s">
        <v>226</v>
      </c>
      <c r="C297" s="85">
        <v>4120</v>
      </c>
      <c r="D297" s="86" t="s">
        <v>95</v>
      </c>
      <c r="E297" s="87">
        <v>1191</v>
      </c>
      <c r="F297" s="88">
        <v>456</v>
      </c>
      <c r="G297" s="87">
        <f t="shared" si="91"/>
        <v>38.287153652392945</v>
      </c>
      <c r="H297" s="87">
        <f t="shared" si="87"/>
        <v>1191</v>
      </c>
      <c r="I297" s="89">
        <f t="shared" si="87"/>
        <v>456</v>
      </c>
      <c r="J297" s="87">
        <f t="shared" si="104"/>
        <v>0</v>
      </c>
      <c r="K297" s="89">
        <f t="shared" si="104"/>
        <v>0</v>
      </c>
      <c r="L297" s="87">
        <f t="shared" si="105"/>
        <v>1191</v>
      </c>
      <c r="M297" s="89">
        <f t="shared" si="105"/>
        <v>456</v>
      </c>
      <c r="N297" s="87"/>
      <c r="O297" s="89"/>
      <c r="P297" s="87"/>
      <c r="Q297" s="89"/>
      <c r="R297" s="87">
        <f t="shared" si="93"/>
        <v>0</v>
      </c>
      <c r="S297" s="89">
        <f t="shared" si="93"/>
        <v>0</v>
      </c>
    </row>
    <row r="298" spans="1:19" s="71" customFormat="1" ht="38.25">
      <c r="A298" s="84" t="s">
        <v>224</v>
      </c>
      <c r="B298" s="84" t="s">
        <v>226</v>
      </c>
      <c r="C298" s="85">
        <v>4140</v>
      </c>
      <c r="D298" s="86" t="s">
        <v>96</v>
      </c>
      <c r="E298" s="87">
        <v>360</v>
      </c>
      <c r="F298" s="88">
        <v>0</v>
      </c>
      <c r="G298" s="87">
        <f t="shared" si="91"/>
        <v>0</v>
      </c>
      <c r="H298" s="87">
        <f t="shared" si="87"/>
        <v>360</v>
      </c>
      <c r="I298" s="89">
        <f t="shared" si="87"/>
        <v>0</v>
      </c>
      <c r="J298" s="87">
        <f t="shared" si="104"/>
        <v>0</v>
      </c>
      <c r="K298" s="89">
        <f t="shared" si="104"/>
        <v>0</v>
      </c>
      <c r="L298" s="87">
        <f t="shared" si="105"/>
        <v>360</v>
      </c>
      <c r="M298" s="89">
        <f t="shared" si="105"/>
        <v>0</v>
      </c>
      <c r="N298" s="87"/>
      <c r="O298" s="89"/>
      <c r="P298" s="87"/>
      <c r="Q298" s="89"/>
      <c r="R298" s="87">
        <f t="shared" si="93"/>
        <v>0</v>
      </c>
      <c r="S298" s="89">
        <f t="shared" si="93"/>
        <v>0</v>
      </c>
    </row>
    <row r="299" spans="1:19" s="71" customFormat="1" ht="12.75">
      <c r="A299" s="84" t="s">
        <v>224</v>
      </c>
      <c r="B299" s="84" t="s">
        <v>226</v>
      </c>
      <c r="C299" s="85">
        <v>4170</v>
      </c>
      <c r="D299" s="86" t="s">
        <v>97</v>
      </c>
      <c r="E299" s="87">
        <v>7500</v>
      </c>
      <c r="F299" s="88">
        <v>0</v>
      </c>
      <c r="G299" s="87">
        <f t="shared" si="91"/>
        <v>0</v>
      </c>
      <c r="H299" s="87">
        <f t="shared" si="87"/>
        <v>7500</v>
      </c>
      <c r="I299" s="89">
        <f t="shared" si="87"/>
        <v>0</v>
      </c>
      <c r="J299" s="87">
        <f t="shared" si="104"/>
        <v>7500</v>
      </c>
      <c r="K299" s="89">
        <f t="shared" si="104"/>
        <v>0</v>
      </c>
      <c r="L299" s="87">
        <f t="shared" si="105"/>
        <v>0</v>
      </c>
      <c r="M299" s="89">
        <f t="shared" si="105"/>
        <v>0</v>
      </c>
      <c r="N299" s="87"/>
      <c r="O299" s="89"/>
      <c r="P299" s="87"/>
      <c r="Q299" s="89"/>
      <c r="R299" s="87">
        <f t="shared" si="93"/>
        <v>0</v>
      </c>
      <c r="S299" s="89">
        <f t="shared" si="93"/>
        <v>0</v>
      </c>
    </row>
    <row r="300" spans="1:19" s="71" customFormat="1" ht="12.75">
      <c r="A300" s="84" t="s">
        <v>224</v>
      </c>
      <c r="B300" s="84" t="s">
        <v>226</v>
      </c>
      <c r="C300" s="85">
        <v>4210</v>
      </c>
      <c r="D300" s="86" t="s">
        <v>98</v>
      </c>
      <c r="E300" s="87">
        <v>14863</v>
      </c>
      <c r="F300" s="88">
        <v>686.36</v>
      </c>
      <c r="G300" s="87">
        <f t="shared" si="91"/>
        <v>4.617910246921887</v>
      </c>
      <c r="H300" s="87">
        <f t="shared" si="87"/>
        <v>14863</v>
      </c>
      <c r="I300" s="89">
        <f t="shared" si="87"/>
        <v>686.36</v>
      </c>
      <c r="J300" s="87">
        <f t="shared" si="104"/>
        <v>0</v>
      </c>
      <c r="K300" s="89">
        <f t="shared" si="104"/>
        <v>0</v>
      </c>
      <c r="L300" s="87">
        <f t="shared" si="105"/>
        <v>0</v>
      </c>
      <c r="M300" s="89">
        <f t="shared" si="105"/>
        <v>0</v>
      </c>
      <c r="N300" s="87"/>
      <c r="O300" s="89"/>
      <c r="P300" s="87"/>
      <c r="Q300" s="89"/>
      <c r="R300" s="87">
        <f t="shared" si="93"/>
        <v>0</v>
      </c>
      <c r="S300" s="89">
        <f t="shared" si="93"/>
        <v>0</v>
      </c>
    </row>
    <row r="301" spans="1:19" s="71" customFormat="1" ht="12.75">
      <c r="A301" s="84" t="s">
        <v>224</v>
      </c>
      <c r="B301" s="84" t="s">
        <v>226</v>
      </c>
      <c r="C301" s="85">
        <v>4280</v>
      </c>
      <c r="D301" s="86" t="s">
        <v>144</v>
      </c>
      <c r="E301" s="87">
        <v>200</v>
      </c>
      <c r="F301" s="88">
        <v>0</v>
      </c>
      <c r="G301" s="87">
        <f t="shared" si="91"/>
        <v>0</v>
      </c>
      <c r="H301" s="87">
        <f t="shared" si="87"/>
        <v>200</v>
      </c>
      <c r="I301" s="89">
        <f t="shared" si="87"/>
        <v>0</v>
      </c>
      <c r="J301" s="87">
        <f t="shared" si="104"/>
        <v>0</v>
      </c>
      <c r="K301" s="89">
        <f t="shared" si="104"/>
        <v>0</v>
      </c>
      <c r="L301" s="87">
        <f t="shared" si="105"/>
        <v>0</v>
      </c>
      <c r="M301" s="89">
        <f t="shared" si="105"/>
        <v>0</v>
      </c>
      <c r="N301" s="87"/>
      <c r="O301" s="89"/>
      <c r="P301" s="87"/>
      <c r="Q301" s="89"/>
      <c r="R301" s="87">
        <f t="shared" si="93"/>
        <v>0</v>
      </c>
      <c r="S301" s="89">
        <f t="shared" si="93"/>
        <v>0</v>
      </c>
    </row>
    <row r="302" spans="1:19" s="71" customFormat="1" ht="12.75">
      <c r="A302" s="84" t="s">
        <v>224</v>
      </c>
      <c r="B302" s="84" t="s">
        <v>226</v>
      </c>
      <c r="C302" s="85">
        <v>4300</v>
      </c>
      <c r="D302" s="86" t="s">
        <v>88</v>
      </c>
      <c r="E302" s="87">
        <v>35000</v>
      </c>
      <c r="F302" s="88">
        <v>10288.05</v>
      </c>
      <c r="G302" s="87">
        <f t="shared" si="91"/>
        <v>29.39442857142857</v>
      </c>
      <c r="H302" s="87">
        <f t="shared" si="87"/>
        <v>35000</v>
      </c>
      <c r="I302" s="89">
        <f t="shared" si="87"/>
        <v>10288.05</v>
      </c>
      <c r="J302" s="87">
        <f t="shared" si="104"/>
        <v>0</v>
      </c>
      <c r="K302" s="89">
        <f t="shared" si="104"/>
        <v>0</v>
      </c>
      <c r="L302" s="87">
        <f t="shared" si="105"/>
        <v>0</v>
      </c>
      <c r="M302" s="89">
        <f t="shared" si="105"/>
        <v>0</v>
      </c>
      <c r="N302" s="87"/>
      <c r="O302" s="89"/>
      <c r="P302" s="87"/>
      <c r="Q302" s="89"/>
      <c r="R302" s="87">
        <f t="shared" si="93"/>
        <v>0</v>
      </c>
      <c r="S302" s="89">
        <f t="shared" si="93"/>
        <v>0</v>
      </c>
    </row>
    <row r="303" spans="1:19" s="71" customFormat="1" ht="38.25">
      <c r="A303" s="84" t="s">
        <v>224</v>
      </c>
      <c r="B303" s="84" t="s">
        <v>226</v>
      </c>
      <c r="C303" s="85">
        <v>4370</v>
      </c>
      <c r="D303" s="86" t="s">
        <v>101</v>
      </c>
      <c r="E303" s="87">
        <v>3600</v>
      </c>
      <c r="F303" s="88">
        <v>508.15</v>
      </c>
      <c r="G303" s="87">
        <f t="shared" si="91"/>
        <v>14.115277777777777</v>
      </c>
      <c r="H303" s="87">
        <f t="shared" si="87"/>
        <v>3600</v>
      </c>
      <c r="I303" s="89">
        <f t="shared" si="87"/>
        <v>508.15</v>
      </c>
      <c r="J303" s="87">
        <f t="shared" si="104"/>
        <v>0</v>
      </c>
      <c r="K303" s="89">
        <f t="shared" si="104"/>
        <v>0</v>
      </c>
      <c r="L303" s="87">
        <f t="shared" si="105"/>
        <v>0</v>
      </c>
      <c r="M303" s="89">
        <f t="shared" si="105"/>
        <v>0</v>
      </c>
      <c r="N303" s="87"/>
      <c r="O303" s="89"/>
      <c r="P303" s="87"/>
      <c r="Q303" s="89"/>
      <c r="R303" s="87">
        <f t="shared" si="93"/>
        <v>0</v>
      </c>
      <c r="S303" s="89">
        <f t="shared" si="93"/>
        <v>0</v>
      </c>
    </row>
    <row r="304" spans="1:19" s="71" customFormat="1" ht="12.75">
      <c r="A304" s="84" t="s">
        <v>224</v>
      </c>
      <c r="B304" s="84" t="s">
        <v>226</v>
      </c>
      <c r="C304" s="85">
        <v>4410</v>
      </c>
      <c r="D304" s="86" t="s">
        <v>229</v>
      </c>
      <c r="E304" s="87">
        <v>800</v>
      </c>
      <c r="F304" s="88">
        <v>0</v>
      </c>
      <c r="G304" s="87">
        <f t="shared" si="91"/>
        <v>0</v>
      </c>
      <c r="H304" s="87">
        <f t="shared" si="87"/>
        <v>800</v>
      </c>
      <c r="I304" s="89">
        <f t="shared" si="87"/>
        <v>0</v>
      </c>
      <c r="J304" s="87">
        <f t="shared" si="104"/>
        <v>0</v>
      </c>
      <c r="K304" s="89">
        <f t="shared" si="104"/>
        <v>0</v>
      </c>
      <c r="L304" s="87">
        <f t="shared" si="105"/>
        <v>0</v>
      </c>
      <c r="M304" s="89">
        <f t="shared" si="105"/>
        <v>0</v>
      </c>
      <c r="N304" s="87"/>
      <c r="O304" s="89"/>
      <c r="P304" s="87"/>
      <c r="Q304" s="89"/>
      <c r="R304" s="87">
        <f t="shared" si="93"/>
        <v>0</v>
      </c>
      <c r="S304" s="89">
        <f t="shared" si="93"/>
        <v>0</v>
      </c>
    </row>
    <row r="305" spans="1:19" s="71" customFormat="1" ht="12.75">
      <c r="A305" s="84" t="s">
        <v>224</v>
      </c>
      <c r="B305" s="84" t="s">
        <v>226</v>
      </c>
      <c r="C305" s="85">
        <v>4430</v>
      </c>
      <c r="D305" s="86" t="s">
        <v>89</v>
      </c>
      <c r="E305" s="87">
        <v>800</v>
      </c>
      <c r="F305" s="88">
        <v>0</v>
      </c>
      <c r="G305" s="87">
        <f t="shared" si="91"/>
        <v>0</v>
      </c>
      <c r="H305" s="87">
        <f t="shared" si="87"/>
        <v>800</v>
      </c>
      <c r="I305" s="89">
        <f t="shared" si="87"/>
        <v>0</v>
      </c>
      <c r="J305" s="87">
        <f t="shared" si="104"/>
        <v>0</v>
      </c>
      <c r="K305" s="89">
        <f t="shared" si="104"/>
        <v>0</v>
      </c>
      <c r="L305" s="87">
        <f t="shared" si="105"/>
        <v>0</v>
      </c>
      <c r="M305" s="89">
        <f t="shared" si="105"/>
        <v>0</v>
      </c>
      <c r="N305" s="87"/>
      <c r="O305" s="89"/>
      <c r="P305" s="87"/>
      <c r="Q305" s="89"/>
      <c r="R305" s="87">
        <f t="shared" si="93"/>
        <v>0</v>
      </c>
      <c r="S305" s="89">
        <f t="shared" si="93"/>
        <v>0</v>
      </c>
    </row>
    <row r="306" spans="1:19" s="71" customFormat="1" ht="25.5">
      <c r="A306" s="84" t="s">
        <v>224</v>
      </c>
      <c r="B306" s="84" t="s">
        <v>226</v>
      </c>
      <c r="C306" s="85">
        <v>4440</v>
      </c>
      <c r="D306" s="86" t="s">
        <v>133</v>
      </c>
      <c r="E306" s="87">
        <v>1200</v>
      </c>
      <c r="F306" s="88">
        <v>900</v>
      </c>
      <c r="G306" s="87">
        <f t="shared" si="91"/>
        <v>75</v>
      </c>
      <c r="H306" s="87">
        <f t="shared" si="87"/>
        <v>1200</v>
      </c>
      <c r="I306" s="89">
        <f t="shared" si="87"/>
        <v>900</v>
      </c>
      <c r="J306" s="87">
        <f t="shared" si="104"/>
        <v>0</v>
      </c>
      <c r="K306" s="89">
        <f t="shared" si="104"/>
        <v>0</v>
      </c>
      <c r="L306" s="87">
        <f t="shared" si="105"/>
        <v>1200</v>
      </c>
      <c r="M306" s="89">
        <f t="shared" si="105"/>
        <v>900</v>
      </c>
      <c r="N306" s="87"/>
      <c r="O306" s="89"/>
      <c r="P306" s="87"/>
      <c r="Q306" s="89"/>
      <c r="R306" s="87">
        <f t="shared" si="93"/>
        <v>0</v>
      </c>
      <c r="S306" s="89">
        <f t="shared" si="93"/>
        <v>0</v>
      </c>
    </row>
    <row r="307" spans="1:19" s="71" customFormat="1" ht="25.5">
      <c r="A307" s="84" t="s">
        <v>224</v>
      </c>
      <c r="B307" s="84" t="s">
        <v>226</v>
      </c>
      <c r="C307" s="85">
        <v>4700</v>
      </c>
      <c r="D307" s="86" t="s">
        <v>230</v>
      </c>
      <c r="E307" s="87">
        <v>2400</v>
      </c>
      <c r="F307" s="88">
        <v>0</v>
      </c>
      <c r="G307" s="87">
        <f t="shared" si="91"/>
        <v>0</v>
      </c>
      <c r="H307" s="87">
        <f t="shared" si="87"/>
        <v>2400</v>
      </c>
      <c r="I307" s="89">
        <f t="shared" si="87"/>
        <v>0</v>
      </c>
      <c r="J307" s="87">
        <f t="shared" si="104"/>
        <v>0</v>
      </c>
      <c r="K307" s="89">
        <f t="shared" si="104"/>
        <v>0</v>
      </c>
      <c r="L307" s="87">
        <f t="shared" si="105"/>
        <v>0</v>
      </c>
      <c r="M307" s="89">
        <f t="shared" si="105"/>
        <v>0</v>
      </c>
      <c r="N307" s="87"/>
      <c r="O307" s="89"/>
      <c r="P307" s="87"/>
      <c r="Q307" s="89"/>
      <c r="R307" s="87">
        <f t="shared" si="93"/>
        <v>0</v>
      </c>
      <c r="S307" s="89">
        <f t="shared" si="93"/>
        <v>0</v>
      </c>
    </row>
    <row r="308" spans="1:19" s="71" customFormat="1" ht="38.25">
      <c r="A308" s="84" t="s">
        <v>224</v>
      </c>
      <c r="B308" s="84" t="s">
        <v>226</v>
      </c>
      <c r="C308" s="85">
        <v>4740</v>
      </c>
      <c r="D308" s="86" t="s">
        <v>231</v>
      </c>
      <c r="E308" s="87">
        <v>7500</v>
      </c>
      <c r="F308" s="88">
        <v>0</v>
      </c>
      <c r="G308" s="87">
        <f t="shared" si="91"/>
        <v>0</v>
      </c>
      <c r="H308" s="87">
        <f t="shared" si="87"/>
        <v>7500</v>
      </c>
      <c r="I308" s="89">
        <f t="shared" si="87"/>
        <v>0</v>
      </c>
      <c r="J308" s="87">
        <f t="shared" si="104"/>
        <v>0</v>
      </c>
      <c r="K308" s="89">
        <f t="shared" si="104"/>
        <v>0</v>
      </c>
      <c r="L308" s="87">
        <f>IF($C308=4110,E308,0)+IF($C308=4120,E308,0)+IF($C308=4440,E308,0)+IF($C308=4140,E308,0)</f>
        <v>0</v>
      </c>
      <c r="M308" s="89">
        <f>IF($C308=4110,F308,0)+IF($C308=4120,F308,0)+IF($C308=4440,F308,0)+IF($C308=4140,F308,0)</f>
        <v>0</v>
      </c>
      <c r="N308" s="87"/>
      <c r="O308" s="89"/>
      <c r="P308" s="87"/>
      <c r="Q308" s="89"/>
      <c r="R308" s="87">
        <f t="shared" si="93"/>
        <v>0</v>
      </c>
      <c r="S308" s="89">
        <f t="shared" si="93"/>
        <v>0</v>
      </c>
    </row>
    <row r="309" spans="1:19" s="71" customFormat="1" ht="25.5">
      <c r="A309" s="84" t="s">
        <v>224</v>
      </c>
      <c r="B309" s="84" t="s">
        <v>226</v>
      </c>
      <c r="C309" s="85">
        <v>4750</v>
      </c>
      <c r="D309" s="86" t="s">
        <v>232</v>
      </c>
      <c r="E309" s="87">
        <v>2500</v>
      </c>
      <c r="F309" s="88">
        <v>271.63</v>
      </c>
      <c r="G309" s="87">
        <f t="shared" si="91"/>
        <v>10.8652</v>
      </c>
      <c r="H309" s="87">
        <f aca="true" t="shared" si="106" ref="H309:I353">E309-R309</f>
        <v>2500</v>
      </c>
      <c r="I309" s="89">
        <f t="shared" si="106"/>
        <v>271.63</v>
      </c>
      <c r="J309" s="87">
        <f t="shared" si="104"/>
        <v>0</v>
      </c>
      <c r="K309" s="89">
        <f t="shared" si="104"/>
        <v>0</v>
      </c>
      <c r="L309" s="87">
        <f>IF($C309=4110,E309,0)+IF($C309=4120,E309,0)+IF($C309=4440,E309,0)+IF($C309=4140,E309,0)</f>
        <v>0</v>
      </c>
      <c r="M309" s="89">
        <f>IF($C309=4110,F309,0)+IF($C309=4120,F309,0)+IF($C309=4440,F309,0)+IF($C309=4140,F309,0)</f>
        <v>0</v>
      </c>
      <c r="N309" s="87"/>
      <c r="O309" s="89"/>
      <c r="P309" s="87"/>
      <c r="Q309" s="89"/>
      <c r="R309" s="87">
        <f t="shared" si="93"/>
        <v>0</v>
      </c>
      <c r="S309" s="89">
        <f t="shared" si="93"/>
        <v>0</v>
      </c>
    </row>
    <row r="310" spans="1:19" s="71" customFormat="1" ht="76.5">
      <c r="A310" s="90" t="s">
        <v>224</v>
      </c>
      <c r="B310" s="90" t="s">
        <v>233</v>
      </c>
      <c r="C310" s="109"/>
      <c r="D310" s="91" t="s">
        <v>234</v>
      </c>
      <c r="E310" s="92">
        <f>SUM(E311)</f>
        <v>14900</v>
      </c>
      <c r="F310" s="93">
        <f>SUM(F311)</f>
        <v>7985.99</v>
      </c>
      <c r="G310" s="92">
        <f t="shared" si="91"/>
        <v>53.59724832214765</v>
      </c>
      <c r="H310" s="92">
        <f aca="true" t="shared" si="107" ref="H310:S310">SUM(H311)</f>
        <v>14900</v>
      </c>
      <c r="I310" s="93">
        <f t="shared" si="107"/>
        <v>7985.99</v>
      </c>
      <c r="J310" s="92">
        <f t="shared" si="107"/>
        <v>0</v>
      </c>
      <c r="K310" s="93">
        <f t="shared" si="107"/>
        <v>0</v>
      </c>
      <c r="L310" s="92">
        <f t="shared" si="107"/>
        <v>0</v>
      </c>
      <c r="M310" s="93">
        <f t="shared" si="107"/>
        <v>0</v>
      </c>
      <c r="N310" s="92">
        <f t="shared" si="107"/>
        <v>0</v>
      </c>
      <c r="O310" s="93"/>
      <c r="P310" s="92">
        <f t="shared" si="107"/>
        <v>0</v>
      </c>
      <c r="Q310" s="93">
        <f t="shared" si="107"/>
        <v>0</v>
      </c>
      <c r="R310" s="92">
        <f t="shared" si="107"/>
        <v>0</v>
      </c>
      <c r="S310" s="93">
        <f t="shared" si="107"/>
        <v>0</v>
      </c>
    </row>
    <row r="311" spans="1:19" s="71" customFormat="1" ht="12.75">
      <c r="A311" s="84" t="s">
        <v>224</v>
      </c>
      <c r="B311" s="84" t="s">
        <v>233</v>
      </c>
      <c r="C311" s="85">
        <v>4130</v>
      </c>
      <c r="D311" s="86" t="s">
        <v>235</v>
      </c>
      <c r="E311" s="87">
        <v>14900</v>
      </c>
      <c r="F311" s="88">
        <v>7985.99</v>
      </c>
      <c r="G311" s="87">
        <f t="shared" si="91"/>
        <v>53.59724832214765</v>
      </c>
      <c r="H311" s="87">
        <f t="shared" si="106"/>
        <v>14900</v>
      </c>
      <c r="I311" s="89">
        <f t="shared" si="106"/>
        <v>7985.99</v>
      </c>
      <c r="J311" s="87">
        <f>IF($C311=4010,E311,0)+IF($C311=4040,E311,0)+IF($C311=4170,E311,0)</f>
        <v>0</v>
      </c>
      <c r="K311" s="89">
        <f>IF($C311=4010,F311,0)+IF($C311=4040,F311,0)+IF($C311=4170,F311,0)</f>
        <v>0</v>
      </c>
      <c r="L311" s="87">
        <f>IF($C311=4110,E311,0)+IF($C311=4120,E311,0)+IF($C311=4440,E311,0)+IF($C311=4140,E311,0)</f>
        <v>0</v>
      </c>
      <c r="M311" s="89">
        <f>IF($C311=4110,F311,0)+IF($C311=4120,F311,0)+IF($C311=4440,F311,0)+IF($C311=4140,F311,0)</f>
        <v>0</v>
      </c>
      <c r="N311" s="87"/>
      <c r="O311" s="89"/>
      <c r="P311" s="87"/>
      <c r="Q311" s="89"/>
      <c r="R311" s="87">
        <f t="shared" si="93"/>
        <v>0</v>
      </c>
      <c r="S311" s="89">
        <f t="shared" si="93"/>
        <v>0</v>
      </c>
    </row>
    <row r="312" spans="1:19" s="71" customFormat="1" ht="38.25">
      <c r="A312" s="90" t="s">
        <v>224</v>
      </c>
      <c r="B312" s="90" t="s">
        <v>236</v>
      </c>
      <c r="C312" s="109"/>
      <c r="D312" s="91" t="s">
        <v>237</v>
      </c>
      <c r="E312" s="92">
        <f>SUM(E313:E316)</f>
        <v>419200</v>
      </c>
      <c r="F312" s="93">
        <f>SUM(F313:F316)</f>
        <v>190697.21</v>
      </c>
      <c r="G312" s="92">
        <f t="shared" si="91"/>
        <v>45.49074666030534</v>
      </c>
      <c r="H312" s="92">
        <f>SUM(H313:H316)</f>
        <v>419200</v>
      </c>
      <c r="I312" s="93">
        <f>SUM(I313:I316)</f>
        <v>190697.21</v>
      </c>
      <c r="J312" s="92">
        <f aca="true" t="shared" si="108" ref="J312:S312">SUM(J313:J316)</f>
        <v>0</v>
      </c>
      <c r="K312" s="93">
        <f>SUM(K313:K316)</f>
        <v>0</v>
      </c>
      <c r="L312" s="92">
        <f t="shared" si="108"/>
        <v>1000</v>
      </c>
      <c r="M312" s="93">
        <f>SUM(M313:M316)</f>
        <v>0</v>
      </c>
      <c r="N312" s="92">
        <f t="shared" si="108"/>
        <v>0</v>
      </c>
      <c r="O312" s="93"/>
      <c r="P312" s="92">
        <f t="shared" si="108"/>
        <v>0</v>
      </c>
      <c r="Q312" s="93">
        <f t="shared" si="108"/>
        <v>0</v>
      </c>
      <c r="R312" s="92">
        <f t="shared" si="108"/>
        <v>0</v>
      </c>
      <c r="S312" s="93">
        <f t="shared" si="108"/>
        <v>0</v>
      </c>
    </row>
    <row r="313" spans="1:19" s="71" customFormat="1" ht="12.75">
      <c r="A313" s="84" t="s">
        <v>224</v>
      </c>
      <c r="B313" s="84" t="s">
        <v>236</v>
      </c>
      <c r="C313" s="85">
        <v>3110</v>
      </c>
      <c r="D313" s="86" t="s">
        <v>228</v>
      </c>
      <c r="E313" s="87">
        <v>340400</v>
      </c>
      <c r="F313" s="88">
        <v>169517.41</v>
      </c>
      <c r="G313" s="87">
        <f t="shared" si="91"/>
        <v>49.7994741480611</v>
      </c>
      <c r="H313" s="87">
        <f t="shared" si="106"/>
        <v>340400</v>
      </c>
      <c r="I313" s="89">
        <f t="shared" si="106"/>
        <v>169517.41</v>
      </c>
      <c r="J313" s="87">
        <f aca="true" t="shared" si="109" ref="J313:K316">IF($C313=4010,E313,0)+IF($C313=4040,E313,0)+IF($C313=4170,E313,0)</f>
        <v>0</v>
      </c>
      <c r="K313" s="89">
        <f t="shared" si="109"/>
        <v>0</v>
      </c>
      <c r="L313" s="87">
        <f aca="true" t="shared" si="110" ref="L313:M316">IF($C313=4110,E313,0)+IF($C313=4120,E313,0)+IF($C313=4440,E313,0)+IF($C313=4140,E313,0)</f>
        <v>0</v>
      </c>
      <c r="M313" s="89">
        <f t="shared" si="110"/>
        <v>0</v>
      </c>
      <c r="N313" s="87"/>
      <c r="O313" s="89"/>
      <c r="P313" s="87"/>
      <c r="Q313" s="89"/>
      <c r="R313" s="87">
        <f t="shared" si="93"/>
        <v>0</v>
      </c>
      <c r="S313" s="89">
        <f t="shared" si="93"/>
        <v>0</v>
      </c>
    </row>
    <row r="314" spans="1:19" s="71" customFormat="1" ht="12.75">
      <c r="A314" s="84" t="s">
        <v>224</v>
      </c>
      <c r="B314" s="84" t="s">
        <v>236</v>
      </c>
      <c r="C314" s="85">
        <v>4110</v>
      </c>
      <c r="D314" s="86" t="s">
        <v>94</v>
      </c>
      <c r="E314" s="87">
        <v>1000</v>
      </c>
      <c r="F314" s="88"/>
      <c r="G314" s="87">
        <f t="shared" si="91"/>
        <v>0</v>
      </c>
      <c r="H314" s="87">
        <f t="shared" si="106"/>
        <v>1000</v>
      </c>
      <c r="I314" s="89">
        <f t="shared" si="106"/>
        <v>0</v>
      </c>
      <c r="J314" s="87">
        <f t="shared" si="109"/>
        <v>0</v>
      </c>
      <c r="K314" s="89">
        <f t="shared" si="109"/>
        <v>0</v>
      </c>
      <c r="L314" s="87">
        <f t="shared" si="110"/>
        <v>1000</v>
      </c>
      <c r="M314" s="89">
        <f t="shared" si="110"/>
        <v>0</v>
      </c>
      <c r="N314" s="87"/>
      <c r="O314" s="89"/>
      <c r="P314" s="87"/>
      <c r="Q314" s="89"/>
      <c r="R314" s="87">
        <f t="shared" si="93"/>
        <v>0</v>
      </c>
      <c r="S314" s="89">
        <f t="shared" si="93"/>
        <v>0</v>
      </c>
    </row>
    <row r="315" spans="1:19" s="71" customFormat="1" ht="38.25">
      <c r="A315" s="84" t="s">
        <v>224</v>
      </c>
      <c r="B315" s="84" t="s">
        <v>236</v>
      </c>
      <c r="C315" s="85">
        <v>4290</v>
      </c>
      <c r="D315" s="86" t="s">
        <v>238</v>
      </c>
      <c r="E315" s="87">
        <v>1000</v>
      </c>
      <c r="F315" s="88"/>
      <c r="G315" s="87">
        <f t="shared" si="91"/>
        <v>0</v>
      </c>
      <c r="H315" s="87">
        <f t="shared" si="106"/>
        <v>1000</v>
      </c>
      <c r="I315" s="89">
        <f t="shared" si="106"/>
        <v>0</v>
      </c>
      <c r="J315" s="87">
        <f t="shared" si="109"/>
        <v>0</v>
      </c>
      <c r="K315" s="89">
        <f t="shared" si="109"/>
        <v>0</v>
      </c>
      <c r="L315" s="87">
        <f t="shared" si="110"/>
        <v>0</v>
      </c>
      <c r="M315" s="89">
        <f t="shared" si="110"/>
        <v>0</v>
      </c>
      <c r="N315" s="87"/>
      <c r="O315" s="89"/>
      <c r="P315" s="87"/>
      <c r="Q315" s="89"/>
      <c r="R315" s="87">
        <f t="shared" si="93"/>
        <v>0</v>
      </c>
      <c r="S315" s="89">
        <f t="shared" si="93"/>
        <v>0</v>
      </c>
    </row>
    <row r="316" spans="1:19" s="71" customFormat="1" ht="38.25">
      <c r="A316" s="94" t="s">
        <v>224</v>
      </c>
      <c r="B316" s="94" t="s">
        <v>236</v>
      </c>
      <c r="C316" s="95">
        <v>4330</v>
      </c>
      <c r="D316" s="96" t="s">
        <v>239</v>
      </c>
      <c r="E316" s="99">
        <v>76800</v>
      </c>
      <c r="F316" s="100">
        <v>21179.8</v>
      </c>
      <c r="G316" s="99">
        <f t="shared" si="91"/>
        <v>27.577864583333334</v>
      </c>
      <c r="H316" s="99">
        <f t="shared" si="106"/>
        <v>76800</v>
      </c>
      <c r="I316" s="101">
        <f t="shared" si="106"/>
        <v>21179.8</v>
      </c>
      <c r="J316" s="99">
        <f t="shared" si="109"/>
        <v>0</v>
      </c>
      <c r="K316" s="101">
        <f t="shared" si="109"/>
        <v>0</v>
      </c>
      <c r="L316" s="99">
        <f t="shared" si="110"/>
        <v>0</v>
      </c>
      <c r="M316" s="101">
        <f t="shared" si="110"/>
        <v>0</v>
      </c>
      <c r="N316" s="99"/>
      <c r="O316" s="101"/>
      <c r="P316" s="99"/>
      <c r="Q316" s="101"/>
      <c r="R316" s="99">
        <f t="shared" si="93"/>
        <v>0</v>
      </c>
      <c r="S316" s="101">
        <f t="shared" si="93"/>
        <v>0</v>
      </c>
    </row>
    <row r="317" spans="1:19" s="71" customFormat="1" ht="12.75">
      <c r="A317" s="90" t="s">
        <v>224</v>
      </c>
      <c r="B317" s="90" t="s">
        <v>240</v>
      </c>
      <c r="C317" s="109"/>
      <c r="D317" s="91" t="s">
        <v>241</v>
      </c>
      <c r="E317" s="92">
        <f>SUM(E318)</f>
        <v>6000</v>
      </c>
      <c r="F317" s="93">
        <f>SUM(F318)</f>
        <v>2273.39</v>
      </c>
      <c r="G317" s="92">
        <f t="shared" si="91"/>
        <v>37.889833333333335</v>
      </c>
      <c r="H317" s="92">
        <f aca="true" t="shared" si="111" ref="H317:S317">SUM(H318)</f>
        <v>6000</v>
      </c>
      <c r="I317" s="93">
        <f t="shared" si="111"/>
        <v>2273.39</v>
      </c>
      <c r="J317" s="92">
        <f t="shared" si="111"/>
        <v>0</v>
      </c>
      <c r="K317" s="93">
        <f t="shared" si="111"/>
        <v>0</v>
      </c>
      <c r="L317" s="92">
        <f t="shared" si="111"/>
        <v>0</v>
      </c>
      <c r="M317" s="93">
        <f t="shared" si="111"/>
        <v>0</v>
      </c>
      <c r="N317" s="92">
        <f t="shared" si="111"/>
        <v>0</v>
      </c>
      <c r="O317" s="93"/>
      <c r="P317" s="92">
        <f t="shared" si="111"/>
        <v>0</v>
      </c>
      <c r="Q317" s="93">
        <f t="shared" si="111"/>
        <v>0</v>
      </c>
      <c r="R317" s="92">
        <f t="shared" si="111"/>
        <v>0</v>
      </c>
      <c r="S317" s="93">
        <f t="shared" si="111"/>
        <v>0</v>
      </c>
    </row>
    <row r="318" spans="1:19" s="71" customFormat="1" ht="12.75">
      <c r="A318" s="84" t="s">
        <v>224</v>
      </c>
      <c r="B318" s="84">
        <v>85215</v>
      </c>
      <c r="C318" s="85">
        <v>3110</v>
      </c>
      <c r="D318" s="86" t="s">
        <v>228</v>
      </c>
      <c r="E318" s="87">
        <v>6000</v>
      </c>
      <c r="F318" s="88">
        <v>2273.39</v>
      </c>
      <c r="G318" s="87">
        <f t="shared" si="91"/>
        <v>37.889833333333335</v>
      </c>
      <c r="H318" s="87">
        <f t="shared" si="106"/>
        <v>6000</v>
      </c>
      <c r="I318" s="89">
        <f t="shared" si="106"/>
        <v>2273.39</v>
      </c>
      <c r="J318" s="87">
        <f>IF($C318=4010,E318,0)+IF($C318=4040,E318,0)+IF($C318=4170,E318,0)</f>
        <v>0</v>
      </c>
      <c r="K318" s="89">
        <f>IF($C318=4010,F318,0)+IF($C318=4040,F318,0)+IF($C318=4170,F318,0)</f>
        <v>0</v>
      </c>
      <c r="L318" s="87">
        <f>IF($C318=4110,E318,0)+IF($C318=4120,E318,0)+IF($C318=4440,E318,0)+IF($C318=4140,E318,0)</f>
        <v>0</v>
      </c>
      <c r="M318" s="89">
        <f>IF($C318=4110,F318,0)+IF($C318=4120,F318,0)+IF($C318=4440,F318,0)+IF($C318=4140,F318,0)</f>
        <v>0</v>
      </c>
      <c r="N318" s="87"/>
      <c r="O318" s="89"/>
      <c r="P318" s="87"/>
      <c r="Q318" s="89"/>
      <c r="R318" s="87">
        <f t="shared" si="93"/>
        <v>0</v>
      </c>
      <c r="S318" s="89">
        <f t="shared" si="93"/>
        <v>0</v>
      </c>
    </row>
    <row r="319" spans="1:19" s="71" customFormat="1" ht="12.75">
      <c r="A319" s="90" t="s">
        <v>224</v>
      </c>
      <c r="B319" s="90" t="s">
        <v>242</v>
      </c>
      <c r="C319" s="109"/>
      <c r="D319" s="91" t="s">
        <v>243</v>
      </c>
      <c r="E319" s="92">
        <f>SUM(E320:E339)</f>
        <v>234154</v>
      </c>
      <c r="F319" s="93">
        <f>SUM(F320:F339)</f>
        <v>114189.52000000002</v>
      </c>
      <c r="G319" s="92">
        <f t="shared" si="91"/>
        <v>48.7668457510869</v>
      </c>
      <c r="H319" s="92">
        <f aca="true" t="shared" si="112" ref="H319:S319">SUM(H320:H339)</f>
        <v>234154</v>
      </c>
      <c r="I319" s="93">
        <f>SUM(I320:I339)</f>
        <v>114189.52000000002</v>
      </c>
      <c r="J319" s="92">
        <f t="shared" si="112"/>
        <v>156374</v>
      </c>
      <c r="K319" s="93">
        <f>SUM(K320:K339)</f>
        <v>84531.15</v>
      </c>
      <c r="L319" s="92">
        <f t="shared" si="112"/>
        <v>37796</v>
      </c>
      <c r="M319" s="93">
        <f>SUM(M320:M339)</f>
        <v>20221.57</v>
      </c>
      <c r="N319" s="92">
        <f t="shared" si="112"/>
        <v>0</v>
      </c>
      <c r="O319" s="93"/>
      <c r="P319" s="92">
        <f t="shared" si="112"/>
        <v>0</v>
      </c>
      <c r="Q319" s="93">
        <f t="shared" si="112"/>
        <v>0</v>
      </c>
      <c r="R319" s="92">
        <f t="shared" si="112"/>
        <v>0</v>
      </c>
      <c r="S319" s="93">
        <f t="shared" si="112"/>
        <v>0</v>
      </c>
    </row>
    <row r="320" spans="1:19" s="71" customFormat="1" ht="25.5">
      <c r="A320" s="84" t="s">
        <v>224</v>
      </c>
      <c r="B320" s="84" t="s">
        <v>242</v>
      </c>
      <c r="C320" s="85">
        <v>3020</v>
      </c>
      <c r="D320" s="86" t="s">
        <v>195</v>
      </c>
      <c r="E320" s="87">
        <v>2514</v>
      </c>
      <c r="F320" s="88">
        <v>2283.47</v>
      </c>
      <c r="G320" s="87">
        <f t="shared" si="91"/>
        <v>90.83015115354016</v>
      </c>
      <c r="H320" s="87">
        <f t="shared" si="106"/>
        <v>2514</v>
      </c>
      <c r="I320" s="89">
        <f t="shared" si="106"/>
        <v>2283.47</v>
      </c>
      <c r="J320" s="87">
        <f aca="true" t="shared" si="113" ref="J320:K339">IF($C320=4010,E320,0)+IF($C320=4040,E320,0)+IF($C320=4170,E320,0)</f>
        <v>0</v>
      </c>
      <c r="K320" s="89">
        <f t="shared" si="113"/>
        <v>0</v>
      </c>
      <c r="L320" s="87">
        <f aca="true" t="shared" si="114" ref="L320:M339">IF($C320=4110,E320,0)+IF($C320=4120,E320,0)+IF($C320=4440,E320,0)+IF($C320=4140,E320,0)</f>
        <v>0</v>
      </c>
      <c r="M320" s="89">
        <f t="shared" si="114"/>
        <v>0</v>
      </c>
      <c r="N320" s="87"/>
      <c r="O320" s="89"/>
      <c r="P320" s="87"/>
      <c r="Q320" s="89"/>
      <c r="R320" s="87">
        <f t="shared" si="93"/>
        <v>0</v>
      </c>
      <c r="S320" s="89">
        <f t="shared" si="93"/>
        <v>0</v>
      </c>
    </row>
    <row r="321" spans="1:19" s="71" customFormat="1" ht="25.5">
      <c r="A321" s="84" t="s">
        <v>224</v>
      </c>
      <c r="B321" s="84" t="s">
        <v>242</v>
      </c>
      <c r="C321" s="85">
        <v>4010</v>
      </c>
      <c r="D321" s="86" t="s">
        <v>132</v>
      </c>
      <c r="E321" s="87">
        <v>142794</v>
      </c>
      <c r="F321" s="88">
        <v>71497.29</v>
      </c>
      <c r="G321" s="87">
        <f t="shared" si="91"/>
        <v>50.0702340434472</v>
      </c>
      <c r="H321" s="87">
        <f t="shared" si="106"/>
        <v>142794</v>
      </c>
      <c r="I321" s="89">
        <f t="shared" si="106"/>
        <v>71497.29</v>
      </c>
      <c r="J321" s="87">
        <f t="shared" si="113"/>
        <v>142794</v>
      </c>
      <c r="K321" s="89">
        <f t="shared" si="113"/>
        <v>71497.29</v>
      </c>
      <c r="L321" s="87">
        <f t="shared" si="114"/>
        <v>0</v>
      </c>
      <c r="M321" s="89">
        <f t="shared" si="114"/>
        <v>0</v>
      </c>
      <c r="N321" s="87"/>
      <c r="O321" s="89"/>
      <c r="P321" s="87"/>
      <c r="Q321" s="89"/>
      <c r="R321" s="87">
        <f t="shared" si="93"/>
        <v>0</v>
      </c>
      <c r="S321" s="89">
        <f t="shared" si="93"/>
        <v>0</v>
      </c>
    </row>
    <row r="322" spans="1:19" s="71" customFormat="1" ht="12.75">
      <c r="A322" s="84" t="s">
        <v>224</v>
      </c>
      <c r="B322" s="84" t="s">
        <v>242</v>
      </c>
      <c r="C322" s="85">
        <v>4040</v>
      </c>
      <c r="D322" s="86" t="s">
        <v>93</v>
      </c>
      <c r="E322" s="87">
        <v>13080</v>
      </c>
      <c r="F322" s="88">
        <v>13033.86</v>
      </c>
      <c r="G322" s="87">
        <f t="shared" si="91"/>
        <v>99.64724770642202</v>
      </c>
      <c r="H322" s="87">
        <f t="shared" si="106"/>
        <v>13080</v>
      </c>
      <c r="I322" s="89">
        <f t="shared" si="106"/>
        <v>13033.86</v>
      </c>
      <c r="J322" s="87">
        <f t="shared" si="113"/>
        <v>13080</v>
      </c>
      <c r="K322" s="89">
        <f t="shared" si="113"/>
        <v>13033.86</v>
      </c>
      <c r="L322" s="87">
        <f t="shared" si="114"/>
        <v>0</v>
      </c>
      <c r="M322" s="89">
        <f t="shared" si="114"/>
        <v>0</v>
      </c>
      <c r="N322" s="87"/>
      <c r="O322" s="89"/>
      <c r="P322" s="87"/>
      <c r="Q322" s="89"/>
      <c r="R322" s="87">
        <f t="shared" si="93"/>
        <v>0</v>
      </c>
      <c r="S322" s="89">
        <f t="shared" si="93"/>
        <v>0</v>
      </c>
    </row>
    <row r="323" spans="1:19" s="71" customFormat="1" ht="12.75">
      <c r="A323" s="84" t="s">
        <v>224</v>
      </c>
      <c r="B323" s="84" t="s">
        <v>242</v>
      </c>
      <c r="C323" s="85">
        <v>4110</v>
      </c>
      <c r="D323" s="86" t="s">
        <v>94</v>
      </c>
      <c r="E323" s="87">
        <v>27376</v>
      </c>
      <c r="F323" s="88">
        <v>13435.88</v>
      </c>
      <c r="G323" s="87">
        <f t="shared" si="91"/>
        <v>49.07904734073641</v>
      </c>
      <c r="H323" s="87">
        <f t="shared" si="106"/>
        <v>27376</v>
      </c>
      <c r="I323" s="89">
        <f t="shared" si="106"/>
        <v>13435.88</v>
      </c>
      <c r="J323" s="87">
        <f t="shared" si="113"/>
        <v>0</v>
      </c>
      <c r="K323" s="89">
        <f t="shared" si="113"/>
        <v>0</v>
      </c>
      <c r="L323" s="87">
        <f t="shared" si="114"/>
        <v>27376</v>
      </c>
      <c r="M323" s="89">
        <f t="shared" si="114"/>
        <v>13435.88</v>
      </c>
      <c r="N323" s="87"/>
      <c r="O323" s="89"/>
      <c r="P323" s="87"/>
      <c r="Q323" s="89"/>
      <c r="R323" s="87">
        <f t="shared" si="93"/>
        <v>0</v>
      </c>
      <c r="S323" s="89">
        <f t="shared" si="93"/>
        <v>0</v>
      </c>
    </row>
    <row r="324" spans="1:19" s="71" customFormat="1" ht="12.75">
      <c r="A324" s="84" t="s">
        <v>224</v>
      </c>
      <c r="B324" s="84" t="s">
        <v>242</v>
      </c>
      <c r="C324" s="85">
        <v>4120</v>
      </c>
      <c r="D324" s="86" t="s">
        <v>95</v>
      </c>
      <c r="E324" s="87">
        <v>3860</v>
      </c>
      <c r="F324" s="88">
        <v>1868.34</v>
      </c>
      <c r="G324" s="87">
        <f t="shared" si="91"/>
        <v>48.402590673575126</v>
      </c>
      <c r="H324" s="87">
        <f t="shared" si="106"/>
        <v>3860</v>
      </c>
      <c r="I324" s="89">
        <f t="shared" si="106"/>
        <v>1868.34</v>
      </c>
      <c r="J324" s="87">
        <f t="shared" si="113"/>
        <v>0</v>
      </c>
      <c r="K324" s="89">
        <f t="shared" si="113"/>
        <v>0</v>
      </c>
      <c r="L324" s="87">
        <f t="shared" si="114"/>
        <v>3860</v>
      </c>
      <c r="M324" s="89">
        <f t="shared" si="114"/>
        <v>1868.34</v>
      </c>
      <c r="N324" s="87"/>
      <c r="O324" s="89"/>
      <c r="P324" s="87"/>
      <c r="Q324" s="89"/>
      <c r="R324" s="87">
        <f t="shared" si="93"/>
        <v>0</v>
      </c>
      <c r="S324" s="89">
        <f t="shared" si="93"/>
        <v>0</v>
      </c>
    </row>
    <row r="325" spans="1:19" s="71" customFormat="1" ht="38.25">
      <c r="A325" s="84" t="s">
        <v>224</v>
      </c>
      <c r="B325" s="84" t="s">
        <v>242</v>
      </c>
      <c r="C325" s="85">
        <v>4140</v>
      </c>
      <c r="D325" s="86" t="s">
        <v>96</v>
      </c>
      <c r="E325" s="87">
        <v>2160</v>
      </c>
      <c r="F325" s="88">
        <v>1617.35</v>
      </c>
      <c r="G325" s="87">
        <f t="shared" si="91"/>
        <v>74.87731481481481</v>
      </c>
      <c r="H325" s="87">
        <f t="shared" si="106"/>
        <v>2160</v>
      </c>
      <c r="I325" s="89">
        <f t="shared" si="106"/>
        <v>1617.35</v>
      </c>
      <c r="J325" s="87">
        <f t="shared" si="113"/>
        <v>0</v>
      </c>
      <c r="K325" s="89">
        <f t="shared" si="113"/>
        <v>0</v>
      </c>
      <c r="L325" s="87">
        <f t="shared" si="114"/>
        <v>2160</v>
      </c>
      <c r="M325" s="89">
        <f t="shared" si="114"/>
        <v>1617.35</v>
      </c>
      <c r="N325" s="87"/>
      <c r="O325" s="89"/>
      <c r="P325" s="87"/>
      <c r="Q325" s="89"/>
      <c r="R325" s="87">
        <f t="shared" si="93"/>
        <v>0</v>
      </c>
      <c r="S325" s="89">
        <f t="shared" si="93"/>
        <v>0</v>
      </c>
    </row>
    <row r="326" spans="1:19" s="71" customFormat="1" ht="12.75">
      <c r="A326" s="84" t="s">
        <v>224</v>
      </c>
      <c r="B326" s="84" t="s">
        <v>242</v>
      </c>
      <c r="C326" s="85">
        <v>4170</v>
      </c>
      <c r="D326" s="86" t="s">
        <v>97</v>
      </c>
      <c r="E326" s="87">
        <v>500</v>
      </c>
      <c r="F326" s="88">
        <v>0</v>
      </c>
      <c r="G326" s="87">
        <f t="shared" si="91"/>
        <v>0</v>
      </c>
      <c r="H326" s="87">
        <f t="shared" si="106"/>
        <v>500</v>
      </c>
      <c r="I326" s="89">
        <f t="shared" si="106"/>
        <v>0</v>
      </c>
      <c r="J326" s="87">
        <f t="shared" si="113"/>
        <v>500</v>
      </c>
      <c r="K326" s="89">
        <f t="shared" si="113"/>
        <v>0</v>
      </c>
      <c r="L326" s="87">
        <f t="shared" si="114"/>
        <v>0</v>
      </c>
      <c r="M326" s="89">
        <f t="shared" si="114"/>
        <v>0</v>
      </c>
      <c r="N326" s="87"/>
      <c r="O326" s="89"/>
      <c r="P326" s="87"/>
      <c r="Q326" s="89"/>
      <c r="R326" s="87">
        <f t="shared" si="93"/>
        <v>0</v>
      </c>
      <c r="S326" s="89">
        <f t="shared" si="93"/>
        <v>0</v>
      </c>
    </row>
    <row r="327" spans="1:19" s="71" customFormat="1" ht="12.75">
      <c r="A327" s="84" t="s">
        <v>224</v>
      </c>
      <c r="B327" s="84" t="s">
        <v>242</v>
      </c>
      <c r="C327" s="85">
        <v>4210</v>
      </c>
      <c r="D327" s="86" t="s">
        <v>98</v>
      </c>
      <c r="E327" s="87">
        <v>3015</v>
      </c>
      <c r="F327" s="88">
        <v>563.6</v>
      </c>
      <c r="G327" s="87">
        <f t="shared" si="91"/>
        <v>18.693200663349916</v>
      </c>
      <c r="H327" s="87">
        <f t="shared" si="106"/>
        <v>3015</v>
      </c>
      <c r="I327" s="89">
        <f t="shared" si="106"/>
        <v>563.6</v>
      </c>
      <c r="J327" s="87">
        <f t="shared" si="113"/>
        <v>0</v>
      </c>
      <c r="K327" s="89">
        <f t="shared" si="113"/>
        <v>0</v>
      </c>
      <c r="L327" s="87">
        <f t="shared" si="114"/>
        <v>0</v>
      </c>
      <c r="M327" s="89">
        <f t="shared" si="114"/>
        <v>0</v>
      </c>
      <c r="N327" s="87"/>
      <c r="O327" s="89"/>
      <c r="P327" s="87"/>
      <c r="Q327" s="89"/>
      <c r="R327" s="87">
        <f t="shared" si="93"/>
        <v>0</v>
      </c>
      <c r="S327" s="89">
        <f t="shared" si="93"/>
        <v>0</v>
      </c>
    </row>
    <row r="328" spans="1:19" s="71" customFormat="1" ht="12.75">
      <c r="A328" s="84" t="s">
        <v>224</v>
      </c>
      <c r="B328" s="84" t="s">
        <v>242</v>
      </c>
      <c r="C328" s="85">
        <v>4260</v>
      </c>
      <c r="D328" s="86" t="s">
        <v>143</v>
      </c>
      <c r="E328" s="87">
        <v>3000</v>
      </c>
      <c r="F328" s="88"/>
      <c r="G328" s="87">
        <f t="shared" si="91"/>
        <v>0</v>
      </c>
      <c r="H328" s="87">
        <f t="shared" si="106"/>
        <v>3000</v>
      </c>
      <c r="I328" s="89">
        <f t="shared" si="106"/>
        <v>0</v>
      </c>
      <c r="J328" s="87">
        <f t="shared" si="113"/>
        <v>0</v>
      </c>
      <c r="K328" s="89">
        <f t="shared" si="113"/>
        <v>0</v>
      </c>
      <c r="L328" s="87">
        <f t="shared" si="114"/>
        <v>0</v>
      </c>
      <c r="M328" s="89">
        <f t="shared" si="114"/>
        <v>0</v>
      </c>
      <c r="N328" s="87"/>
      <c r="O328" s="89"/>
      <c r="P328" s="87"/>
      <c r="Q328" s="89"/>
      <c r="R328" s="87">
        <f t="shared" si="93"/>
        <v>0</v>
      </c>
      <c r="S328" s="89">
        <f t="shared" si="93"/>
        <v>0</v>
      </c>
    </row>
    <row r="329" spans="1:19" s="71" customFormat="1" ht="12.75">
      <c r="A329" s="84" t="s">
        <v>224</v>
      </c>
      <c r="B329" s="84" t="s">
        <v>242</v>
      </c>
      <c r="C329" s="85">
        <v>4270</v>
      </c>
      <c r="D329" s="86" t="s">
        <v>100</v>
      </c>
      <c r="E329" s="87">
        <v>300</v>
      </c>
      <c r="F329" s="88"/>
      <c r="G329" s="87">
        <f t="shared" si="91"/>
        <v>0</v>
      </c>
      <c r="H329" s="87">
        <f t="shared" si="106"/>
        <v>300</v>
      </c>
      <c r="I329" s="89">
        <f t="shared" si="106"/>
        <v>0</v>
      </c>
      <c r="J329" s="87">
        <f t="shared" si="113"/>
        <v>0</v>
      </c>
      <c r="K329" s="89">
        <f t="shared" si="113"/>
        <v>0</v>
      </c>
      <c r="L329" s="87">
        <f t="shared" si="114"/>
        <v>0</v>
      </c>
      <c r="M329" s="89">
        <f t="shared" si="114"/>
        <v>0</v>
      </c>
      <c r="N329" s="87"/>
      <c r="O329" s="89"/>
      <c r="P329" s="87"/>
      <c r="Q329" s="89"/>
      <c r="R329" s="87">
        <f t="shared" si="93"/>
        <v>0</v>
      </c>
      <c r="S329" s="89">
        <f t="shared" si="93"/>
        <v>0</v>
      </c>
    </row>
    <row r="330" spans="1:19" s="71" customFormat="1" ht="12.75">
      <c r="A330" s="84" t="s">
        <v>224</v>
      </c>
      <c r="B330" s="84" t="s">
        <v>242</v>
      </c>
      <c r="C330" s="85">
        <v>4280</v>
      </c>
      <c r="D330" s="86" t="s">
        <v>144</v>
      </c>
      <c r="E330" s="87">
        <v>350</v>
      </c>
      <c r="F330" s="88"/>
      <c r="G330" s="87">
        <f aca="true" t="shared" si="115" ref="G330:G393">100*F330/E330</f>
        <v>0</v>
      </c>
      <c r="H330" s="87">
        <f t="shared" si="106"/>
        <v>350</v>
      </c>
      <c r="I330" s="89">
        <f t="shared" si="106"/>
        <v>0</v>
      </c>
      <c r="J330" s="87">
        <f t="shared" si="113"/>
        <v>0</v>
      </c>
      <c r="K330" s="89">
        <f t="shared" si="113"/>
        <v>0</v>
      </c>
      <c r="L330" s="87">
        <f t="shared" si="114"/>
        <v>0</v>
      </c>
      <c r="M330" s="89">
        <f t="shared" si="114"/>
        <v>0</v>
      </c>
      <c r="N330" s="87"/>
      <c r="O330" s="89"/>
      <c r="P330" s="87"/>
      <c r="Q330" s="89"/>
      <c r="R330" s="87">
        <f t="shared" si="93"/>
        <v>0</v>
      </c>
      <c r="S330" s="89">
        <f t="shared" si="93"/>
        <v>0</v>
      </c>
    </row>
    <row r="331" spans="1:19" s="71" customFormat="1" ht="12.75">
      <c r="A331" s="84" t="s">
        <v>224</v>
      </c>
      <c r="B331" s="84" t="s">
        <v>242</v>
      </c>
      <c r="C331" s="85">
        <v>4300</v>
      </c>
      <c r="D331" s="86" t="s">
        <v>244</v>
      </c>
      <c r="E331" s="87">
        <v>5500</v>
      </c>
      <c r="F331" s="88">
        <v>1686.2</v>
      </c>
      <c r="G331" s="87">
        <f t="shared" si="115"/>
        <v>30.658181818181816</v>
      </c>
      <c r="H331" s="87">
        <f t="shared" si="106"/>
        <v>5500</v>
      </c>
      <c r="I331" s="89">
        <f t="shared" si="106"/>
        <v>1686.2</v>
      </c>
      <c r="J331" s="87">
        <f t="shared" si="113"/>
        <v>0</v>
      </c>
      <c r="K331" s="89">
        <f t="shared" si="113"/>
        <v>0</v>
      </c>
      <c r="L331" s="87">
        <f t="shared" si="114"/>
        <v>0</v>
      </c>
      <c r="M331" s="89">
        <f t="shared" si="114"/>
        <v>0</v>
      </c>
      <c r="N331" s="87"/>
      <c r="O331" s="89"/>
      <c r="P331" s="87"/>
      <c r="Q331" s="89"/>
      <c r="R331" s="87">
        <f t="shared" si="93"/>
        <v>0</v>
      </c>
      <c r="S331" s="89">
        <f t="shared" si="93"/>
        <v>0</v>
      </c>
    </row>
    <row r="332" spans="1:19" s="71" customFormat="1" ht="25.5">
      <c r="A332" s="84" t="s">
        <v>224</v>
      </c>
      <c r="B332" s="84" t="s">
        <v>242</v>
      </c>
      <c r="C332" s="85">
        <v>4350</v>
      </c>
      <c r="D332" s="86" t="s">
        <v>199</v>
      </c>
      <c r="E332" s="87">
        <v>600</v>
      </c>
      <c r="F332" s="88">
        <v>271.35</v>
      </c>
      <c r="G332" s="87">
        <f t="shared" si="115"/>
        <v>45.22500000000001</v>
      </c>
      <c r="H332" s="87">
        <f t="shared" si="106"/>
        <v>600</v>
      </c>
      <c r="I332" s="89">
        <f t="shared" si="106"/>
        <v>271.35</v>
      </c>
      <c r="J332" s="87">
        <f t="shared" si="113"/>
        <v>0</v>
      </c>
      <c r="K332" s="89">
        <f t="shared" si="113"/>
        <v>0</v>
      </c>
      <c r="L332" s="87">
        <f t="shared" si="114"/>
        <v>0</v>
      </c>
      <c r="M332" s="89">
        <f t="shared" si="114"/>
        <v>0</v>
      </c>
      <c r="N332" s="87"/>
      <c r="O332" s="89"/>
      <c r="P332" s="87"/>
      <c r="Q332" s="89"/>
      <c r="R332" s="87">
        <f t="shared" si="93"/>
        <v>0</v>
      </c>
      <c r="S332" s="89">
        <f t="shared" si="93"/>
        <v>0</v>
      </c>
    </row>
    <row r="333" spans="1:19" s="71" customFormat="1" ht="38.25">
      <c r="A333" s="84" t="s">
        <v>224</v>
      </c>
      <c r="B333" s="84" t="s">
        <v>242</v>
      </c>
      <c r="C333" s="85">
        <v>4370</v>
      </c>
      <c r="D333" s="86" t="s">
        <v>101</v>
      </c>
      <c r="E333" s="87">
        <v>4750</v>
      </c>
      <c r="F333" s="88">
        <v>1356.52</v>
      </c>
      <c r="G333" s="87">
        <f t="shared" si="115"/>
        <v>28.558315789473685</v>
      </c>
      <c r="H333" s="87">
        <f t="shared" si="106"/>
        <v>4750</v>
      </c>
      <c r="I333" s="89">
        <f t="shared" si="106"/>
        <v>1356.52</v>
      </c>
      <c r="J333" s="87">
        <f t="shared" si="113"/>
        <v>0</v>
      </c>
      <c r="K333" s="89">
        <f t="shared" si="113"/>
        <v>0</v>
      </c>
      <c r="L333" s="87">
        <f t="shared" si="114"/>
        <v>0</v>
      </c>
      <c r="M333" s="89">
        <f t="shared" si="114"/>
        <v>0</v>
      </c>
      <c r="N333" s="87"/>
      <c r="O333" s="89"/>
      <c r="P333" s="87"/>
      <c r="Q333" s="89"/>
      <c r="R333" s="87">
        <f t="shared" si="93"/>
        <v>0</v>
      </c>
      <c r="S333" s="89">
        <f t="shared" si="93"/>
        <v>0</v>
      </c>
    </row>
    <row r="334" spans="1:19" s="71" customFormat="1" ht="12.75">
      <c r="A334" s="84" t="s">
        <v>224</v>
      </c>
      <c r="B334" s="84" t="s">
        <v>242</v>
      </c>
      <c r="C334" s="85">
        <v>4410</v>
      </c>
      <c r="D334" s="86" t="s">
        <v>138</v>
      </c>
      <c r="E334" s="87">
        <v>7600</v>
      </c>
      <c r="F334" s="88">
        <v>2835.06</v>
      </c>
      <c r="G334" s="87">
        <f t="shared" si="115"/>
        <v>37.30342105263158</v>
      </c>
      <c r="H334" s="87">
        <f t="shared" si="106"/>
        <v>7600</v>
      </c>
      <c r="I334" s="89">
        <f t="shared" si="106"/>
        <v>2835.06</v>
      </c>
      <c r="J334" s="87">
        <f t="shared" si="113"/>
        <v>0</v>
      </c>
      <c r="K334" s="89">
        <f t="shared" si="113"/>
        <v>0</v>
      </c>
      <c r="L334" s="87">
        <f t="shared" si="114"/>
        <v>0</v>
      </c>
      <c r="M334" s="89">
        <f t="shared" si="114"/>
        <v>0</v>
      </c>
      <c r="N334" s="87"/>
      <c r="O334" s="89"/>
      <c r="P334" s="87"/>
      <c r="Q334" s="89"/>
      <c r="R334" s="87">
        <f aca="true" t="shared" si="116" ref="R334:S396">IF($C334=6050,E334,0)+IF($C334=6060,E334,0)+IF($C334=6300,E334,0)</f>
        <v>0</v>
      </c>
      <c r="S334" s="89">
        <f t="shared" si="116"/>
        <v>0</v>
      </c>
    </row>
    <row r="335" spans="1:19" s="71" customFormat="1" ht="12.75">
      <c r="A335" s="84" t="s">
        <v>224</v>
      </c>
      <c r="B335" s="84" t="s">
        <v>242</v>
      </c>
      <c r="C335" s="85">
        <v>4430</v>
      </c>
      <c r="D335" s="86" t="s">
        <v>89</v>
      </c>
      <c r="E335" s="87">
        <v>500</v>
      </c>
      <c r="F335" s="88">
        <v>0</v>
      </c>
      <c r="G335" s="87">
        <f t="shared" si="115"/>
        <v>0</v>
      </c>
      <c r="H335" s="87">
        <f t="shared" si="106"/>
        <v>500</v>
      </c>
      <c r="I335" s="89">
        <f t="shared" si="106"/>
        <v>0</v>
      </c>
      <c r="J335" s="87">
        <f t="shared" si="113"/>
        <v>0</v>
      </c>
      <c r="K335" s="89">
        <f t="shared" si="113"/>
        <v>0</v>
      </c>
      <c r="L335" s="87">
        <f t="shared" si="114"/>
        <v>0</v>
      </c>
      <c r="M335" s="89">
        <f t="shared" si="114"/>
        <v>0</v>
      </c>
      <c r="N335" s="87"/>
      <c r="O335" s="89"/>
      <c r="P335" s="87"/>
      <c r="Q335" s="89"/>
      <c r="R335" s="87">
        <f t="shared" si="116"/>
        <v>0</v>
      </c>
      <c r="S335" s="89">
        <f t="shared" si="116"/>
        <v>0</v>
      </c>
    </row>
    <row r="336" spans="1:19" s="71" customFormat="1" ht="25.5">
      <c r="A336" s="84" t="s">
        <v>224</v>
      </c>
      <c r="B336" s="84" t="s">
        <v>242</v>
      </c>
      <c r="C336" s="85">
        <v>4440</v>
      </c>
      <c r="D336" s="86" t="s">
        <v>133</v>
      </c>
      <c r="E336" s="87">
        <v>4400</v>
      </c>
      <c r="F336" s="88">
        <v>3300</v>
      </c>
      <c r="G336" s="87">
        <f t="shared" si="115"/>
        <v>75</v>
      </c>
      <c r="H336" s="87">
        <f t="shared" si="106"/>
        <v>4400</v>
      </c>
      <c r="I336" s="89">
        <f t="shared" si="106"/>
        <v>3300</v>
      </c>
      <c r="J336" s="87">
        <f t="shared" si="113"/>
        <v>0</v>
      </c>
      <c r="K336" s="89">
        <f t="shared" si="113"/>
        <v>0</v>
      </c>
      <c r="L336" s="87">
        <f t="shared" si="114"/>
        <v>4400</v>
      </c>
      <c r="M336" s="89">
        <f t="shared" si="114"/>
        <v>3300</v>
      </c>
      <c r="N336" s="87"/>
      <c r="O336" s="89"/>
      <c r="P336" s="87"/>
      <c r="Q336" s="89"/>
      <c r="R336" s="87">
        <f t="shared" si="116"/>
        <v>0</v>
      </c>
      <c r="S336" s="89">
        <f t="shared" si="116"/>
        <v>0</v>
      </c>
    </row>
    <row r="337" spans="1:19" s="71" customFormat="1" ht="25.5">
      <c r="A337" s="84" t="s">
        <v>224</v>
      </c>
      <c r="B337" s="84" t="s">
        <v>242</v>
      </c>
      <c r="C337" s="85">
        <v>4700</v>
      </c>
      <c r="D337" s="86" t="s">
        <v>230</v>
      </c>
      <c r="E337" s="87">
        <v>4000</v>
      </c>
      <c r="F337" s="88">
        <v>0</v>
      </c>
      <c r="G337" s="87">
        <f t="shared" si="115"/>
        <v>0</v>
      </c>
      <c r="H337" s="87">
        <f t="shared" si="106"/>
        <v>4000</v>
      </c>
      <c r="I337" s="89">
        <f t="shared" si="106"/>
        <v>0</v>
      </c>
      <c r="J337" s="87">
        <f t="shared" si="113"/>
        <v>0</v>
      </c>
      <c r="K337" s="89">
        <f t="shared" si="113"/>
        <v>0</v>
      </c>
      <c r="L337" s="87">
        <f t="shared" si="114"/>
        <v>0</v>
      </c>
      <c r="M337" s="89">
        <f t="shared" si="114"/>
        <v>0</v>
      </c>
      <c r="N337" s="87"/>
      <c r="O337" s="89"/>
      <c r="P337" s="87"/>
      <c r="Q337" s="89"/>
      <c r="R337" s="87">
        <f t="shared" si="116"/>
        <v>0</v>
      </c>
      <c r="S337" s="89">
        <f t="shared" si="116"/>
        <v>0</v>
      </c>
    </row>
    <row r="338" spans="1:19" s="71" customFormat="1" ht="38.25">
      <c r="A338" s="84" t="s">
        <v>224</v>
      </c>
      <c r="B338" s="84" t="s">
        <v>242</v>
      </c>
      <c r="C338" s="85">
        <v>4740</v>
      </c>
      <c r="D338" s="86" t="s">
        <v>231</v>
      </c>
      <c r="E338" s="87">
        <v>6855</v>
      </c>
      <c r="F338" s="88">
        <v>0</v>
      </c>
      <c r="G338" s="87">
        <f t="shared" si="115"/>
        <v>0</v>
      </c>
      <c r="H338" s="87">
        <f t="shared" si="106"/>
        <v>6855</v>
      </c>
      <c r="I338" s="89">
        <f t="shared" si="106"/>
        <v>0</v>
      </c>
      <c r="J338" s="87">
        <f t="shared" si="113"/>
        <v>0</v>
      </c>
      <c r="K338" s="89">
        <f t="shared" si="113"/>
        <v>0</v>
      </c>
      <c r="L338" s="87">
        <f t="shared" si="114"/>
        <v>0</v>
      </c>
      <c r="M338" s="89">
        <f t="shared" si="114"/>
        <v>0</v>
      </c>
      <c r="N338" s="87"/>
      <c r="O338" s="89"/>
      <c r="P338" s="87"/>
      <c r="Q338" s="89"/>
      <c r="R338" s="87">
        <f t="shared" si="116"/>
        <v>0</v>
      </c>
      <c r="S338" s="89">
        <f t="shared" si="116"/>
        <v>0</v>
      </c>
    </row>
    <row r="339" spans="1:19" s="71" customFormat="1" ht="25.5">
      <c r="A339" s="84" t="s">
        <v>224</v>
      </c>
      <c r="B339" s="84" t="s">
        <v>242</v>
      </c>
      <c r="C339" s="85">
        <v>4750</v>
      </c>
      <c r="D339" s="86" t="s">
        <v>232</v>
      </c>
      <c r="E339" s="87">
        <v>1000</v>
      </c>
      <c r="F339" s="88">
        <v>440.6</v>
      </c>
      <c r="G339" s="87">
        <f t="shared" si="115"/>
        <v>44.06</v>
      </c>
      <c r="H339" s="87">
        <f t="shared" si="106"/>
        <v>1000</v>
      </c>
      <c r="I339" s="89">
        <f t="shared" si="106"/>
        <v>440.6</v>
      </c>
      <c r="J339" s="87">
        <f t="shared" si="113"/>
        <v>0</v>
      </c>
      <c r="K339" s="89">
        <f t="shared" si="113"/>
        <v>0</v>
      </c>
      <c r="L339" s="87">
        <f t="shared" si="114"/>
        <v>0</v>
      </c>
      <c r="M339" s="89">
        <f t="shared" si="114"/>
        <v>0</v>
      </c>
      <c r="N339" s="87"/>
      <c r="O339" s="89"/>
      <c r="P339" s="87"/>
      <c r="Q339" s="89"/>
      <c r="R339" s="87">
        <f t="shared" si="116"/>
        <v>0</v>
      </c>
      <c r="S339" s="89">
        <f t="shared" si="116"/>
        <v>0</v>
      </c>
    </row>
    <row r="340" spans="1:19" s="71" customFormat="1" ht="38.25">
      <c r="A340" s="90" t="s">
        <v>224</v>
      </c>
      <c r="B340" s="90" t="s">
        <v>245</v>
      </c>
      <c r="C340" s="109"/>
      <c r="D340" s="91" t="s">
        <v>246</v>
      </c>
      <c r="E340" s="92">
        <f>SUM(E341:E350)</f>
        <v>63724</v>
      </c>
      <c r="F340" s="93">
        <f>SUM(F341:F350)</f>
        <v>20918.13</v>
      </c>
      <c r="G340" s="92">
        <f t="shared" si="115"/>
        <v>32.82614085744774</v>
      </c>
      <c r="H340" s="92">
        <f aca="true" t="shared" si="117" ref="H340:S340">SUM(H341:H350)</f>
        <v>63724</v>
      </c>
      <c r="I340" s="93">
        <f>SUM(I341:I350)</f>
        <v>20918.13</v>
      </c>
      <c r="J340" s="92">
        <f t="shared" si="117"/>
        <v>49729</v>
      </c>
      <c r="K340" s="93">
        <f>SUM(K341:K350)</f>
        <v>15963.68</v>
      </c>
      <c r="L340" s="92">
        <f t="shared" si="117"/>
        <v>12395</v>
      </c>
      <c r="M340" s="93">
        <f>SUM(M341:M350)</f>
        <v>4339.11</v>
      </c>
      <c r="N340" s="92">
        <f t="shared" si="117"/>
        <v>0</v>
      </c>
      <c r="O340" s="93"/>
      <c r="P340" s="92">
        <f t="shared" si="117"/>
        <v>0</v>
      </c>
      <c r="Q340" s="93">
        <f t="shared" si="117"/>
        <v>0</v>
      </c>
      <c r="R340" s="92">
        <f t="shared" si="117"/>
        <v>0</v>
      </c>
      <c r="S340" s="93">
        <f t="shared" si="117"/>
        <v>0</v>
      </c>
    </row>
    <row r="341" spans="1:19" s="71" customFormat="1" ht="25.5">
      <c r="A341" s="84" t="s">
        <v>224</v>
      </c>
      <c r="B341" s="84" t="s">
        <v>245</v>
      </c>
      <c r="C341" s="85">
        <v>3020</v>
      </c>
      <c r="D341" s="86" t="s">
        <v>195</v>
      </c>
      <c r="E341" s="87">
        <v>1400</v>
      </c>
      <c r="F341" s="88">
        <v>615.34</v>
      </c>
      <c r="G341" s="87">
        <f t="shared" si="115"/>
        <v>43.95285714285714</v>
      </c>
      <c r="H341" s="87">
        <f t="shared" si="106"/>
        <v>1400</v>
      </c>
      <c r="I341" s="89">
        <f t="shared" si="106"/>
        <v>615.34</v>
      </c>
      <c r="J341" s="87">
        <f aca="true" t="shared" si="118" ref="J341:K350">IF($C341=4010,E341,0)+IF($C341=4040,E341,0)+IF($C341=4170,E341,0)</f>
        <v>0</v>
      </c>
      <c r="K341" s="89">
        <f t="shared" si="118"/>
        <v>0</v>
      </c>
      <c r="L341" s="87">
        <f aca="true" t="shared" si="119" ref="L341:M350">IF($C341=4110,E341,0)+IF($C341=4120,E341,0)+IF($C341=4440,E341,0)+IF($C341=4140,E341,0)</f>
        <v>0</v>
      </c>
      <c r="M341" s="89">
        <f t="shared" si="119"/>
        <v>0</v>
      </c>
      <c r="N341" s="87"/>
      <c r="O341" s="89"/>
      <c r="P341" s="87"/>
      <c r="Q341" s="89"/>
      <c r="R341" s="87">
        <f t="shared" si="116"/>
        <v>0</v>
      </c>
      <c r="S341" s="89">
        <f t="shared" si="116"/>
        <v>0</v>
      </c>
    </row>
    <row r="342" spans="1:19" s="71" customFormat="1" ht="25.5">
      <c r="A342" s="84" t="s">
        <v>224</v>
      </c>
      <c r="B342" s="84" t="s">
        <v>245</v>
      </c>
      <c r="C342" s="85">
        <v>4010</v>
      </c>
      <c r="D342" s="86" t="s">
        <v>132</v>
      </c>
      <c r="E342" s="87">
        <v>44147</v>
      </c>
      <c r="F342" s="88">
        <v>13534.26</v>
      </c>
      <c r="G342" s="87">
        <f t="shared" si="115"/>
        <v>30.657258703875687</v>
      </c>
      <c r="H342" s="87">
        <f t="shared" si="106"/>
        <v>44147</v>
      </c>
      <c r="I342" s="89">
        <f t="shared" si="106"/>
        <v>13534.26</v>
      </c>
      <c r="J342" s="87">
        <f t="shared" si="118"/>
        <v>44147</v>
      </c>
      <c r="K342" s="89">
        <f t="shared" si="118"/>
        <v>13534.26</v>
      </c>
      <c r="L342" s="87">
        <f t="shared" si="119"/>
        <v>0</v>
      </c>
      <c r="M342" s="89">
        <f t="shared" si="119"/>
        <v>0</v>
      </c>
      <c r="N342" s="87"/>
      <c r="O342" s="89"/>
      <c r="P342" s="87"/>
      <c r="Q342" s="89"/>
      <c r="R342" s="87">
        <f t="shared" si="116"/>
        <v>0</v>
      </c>
      <c r="S342" s="89">
        <f t="shared" si="116"/>
        <v>0</v>
      </c>
    </row>
    <row r="343" spans="1:19" s="71" customFormat="1" ht="12.75">
      <c r="A343" s="84" t="s">
        <v>224</v>
      </c>
      <c r="B343" s="84" t="s">
        <v>245</v>
      </c>
      <c r="C343" s="85">
        <v>4040</v>
      </c>
      <c r="D343" s="86" t="s">
        <v>93</v>
      </c>
      <c r="E343" s="87">
        <v>2582</v>
      </c>
      <c r="F343" s="88">
        <v>2429.42</v>
      </c>
      <c r="G343" s="87">
        <f t="shared" si="115"/>
        <v>94.09062742060418</v>
      </c>
      <c r="H343" s="87">
        <f t="shared" si="106"/>
        <v>2582</v>
      </c>
      <c r="I343" s="89">
        <f t="shared" si="106"/>
        <v>2429.42</v>
      </c>
      <c r="J343" s="87">
        <f t="shared" si="118"/>
        <v>2582</v>
      </c>
      <c r="K343" s="89">
        <f t="shared" si="118"/>
        <v>2429.42</v>
      </c>
      <c r="L343" s="87">
        <f t="shared" si="119"/>
        <v>0</v>
      </c>
      <c r="M343" s="89">
        <f t="shared" si="119"/>
        <v>0</v>
      </c>
      <c r="N343" s="87"/>
      <c r="O343" s="89"/>
      <c r="P343" s="87"/>
      <c r="Q343" s="89"/>
      <c r="R343" s="87">
        <f t="shared" si="116"/>
        <v>0</v>
      </c>
      <c r="S343" s="89">
        <f t="shared" si="116"/>
        <v>0</v>
      </c>
    </row>
    <row r="344" spans="1:19" s="71" customFormat="1" ht="12.75">
      <c r="A344" s="84" t="s">
        <v>224</v>
      </c>
      <c r="B344" s="84" t="s">
        <v>245</v>
      </c>
      <c r="C344" s="85">
        <v>4110</v>
      </c>
      <c r="D344" s="86" t="s">
        <v>94</v>
      </c>
      <c r="E344" s="87">
        <v>8506</v>
      </c>
      <c r="F344" s="88">
        <v>2337.49</v>
      </c>
      <c r="G344" s="87">
        <f t="shared" si="115"/>
        <v>27.480484363978366</v>
      </c>
      <c r="H344" s="87">
        <f t="shared" si="106"/>
        <v>8506</v>
      </c>
      <c r="I344" s="89">
        <f t="shared" si="106"/>
        <v>2337.49</v>
      </c>
      <c r="J344" s="87">
        <f t="shared" si="118"/>
        <v>0</v>
      </c>
      <c r="K344" s="89">
        <f t="shared" si="118"/>
        <v>0</v>
      </c>
      <c r="L344" s="87">
        <f t="shared" si="119"/>
        <v>8506</v>
      </c>
      <c r="M344" s="89">
        <f t="shared" si="119"/>
        <v>2337.49</v>
      </c>
      <c r="N344" s="87"/>
      <c r="O344" s="89"/>
      <c r="P344" s="87"/>
      <c r="Q344" s="89"/>
      <c r="R344" s="87">
        <f t="shared" si="116"/>
        <v>0</v>
      </c>
      <c r="S344" s="89">
        <f t="shared" si="116"/>
        <v>0</v>
      </c>
    </row>
    <row r="345" spans="1:19" s="71" customFormat="1" ht="12.75">
      <c r="A345" s="84" t="s">
        <v>224</v>
      </c>
      <c r="B345" s="84" t="s">
        <v>245</v>
      </c>
      <c r="C345" s="85">
        <v>4120</v>
      </c>
      <c r="D345" s="86" t="s">
        <v>95</v>
      </c>
      <c r="E345" s="87">
        <v>1199</v>
      </c>
      <c r="F345" s="88">
        <v>329.52</v>
      </c>
      <c r="G345" s="87">
        <f t="shared" si="115"/>
        <v>27.482902418682237</v>
      </c>
      <c r="H345" s="87">
        <f t="shared" si="106"/>
        <v>1199</v>
      </c>
      <c r="I345" s="89">
        <f t="shared" si="106"/>
        <v>329.52</v>
      </c>
      <c r="J345" s="87">
        <f t="shared" si="118"/>
        <v>0</v>
      </c>
      <c r="K345" s="89">
        <f t="shared" si="118"/>
        <v>0</v>
      </c>
      <c r="L345" s="87">
        <f t="shared" si="119"/>
        <v>1199</v>
      </c>
      <c r="M345" s="89">
        <f t="shared" si="119"/>
        <v>329.52</v>
      </c>
      <c r="N345" s="87"/>
      <c r="O345" s="89"/>
      <c r="P345" s="87"/>
      <c r="Q345" s="89"/>
      <c r="R345" s="87">
        <f t="shared" si="116"/>
        <v>0</v>
      </c>
      <c r="S345" s="89">
        <f t="shared" si="116"/>
        <v>0</v>
      </c>
    </row>
    <row r="346" spans="1:19" s="71" customFormat="1" ht="38.25">
      <c r="A346" s="84" t="s">
        <v>224</v>
      </c>
      <c r="B346" s="84" t="s">
        <v>245</v>
      </c>
      <c r="C346" s="85">
        <v>4140</v>
      </c>
      <c r="D346" s="86" t="s">
        <v>96</v>
      </c>
      <c r="E346" s="87">
        <v>1080</v>
      </c>
      <c r="F346" s="88">
        <v>462.1</v>
      </c>
      <c r="G346" s="87">
        <f t="shared" si="115"/>
        <v>42.78703703703704</v>
      </c>
      <c r="H346" s="87">
        <f t="shared" si="106"/>
        <v>1080</v>
      </c>
      <c r="I346" s="89">
        <f t="shared" si="106"/>
        <v>462.1</v>
      </c>
      <c r="J346" s="87">
        <f t="shared" si="118"/>
        <v>0</v>
      </c>
      <c r="K346" s="89">
        <f t="shared" si="118"/>
        <v>0</v>
      </c>
      <c r="L346" s="87">
        <f t="shared" si="119"/>
        <v>1080</v>
      </c>
      <c r="M346" s="89">
        <f t="shared" si="119"/>
        <v>462.1</v>
      </c>
      <c r="N346" s="87"/>
      <c r="O346" s="89"/>
      <c r="P346" s="87"/>
      <c r="Q346" s="89"/>
      <c r="R346" s="87">
        <f t="shared" si="116"/>
        <v>0</v>
      </c>
      <c r="S346" s="89">
        <f t="shared" si="116"/>
        <v>0</v>
      </c>
    </row>
    <row r="347" spans="1:19" s="71" customFormat="1" ht="12.75">
      <c r="A347" s="84" t="s">
        <v>224</v>
      </c>
      <c r="B347" s="84" t="s">
        <v>245</v>
      </c>
      <c r="C347" s="85">
        <v>4170</v>
      </c>
      <c r="D347" s="86" t="s">
        <v>97</v>
      </c>
      <c r="E347" s="87">
        <v>3000</v>
      </c>
      <c r="F347" s="88"/>
      <c r="G347" s="87">
        <f t="shared" si="115"/>
        <v>0</v>
      </c>
      <c r="H347" s="87">
        <f t="shared" si="106"/>
        <v>3000</v>
      </c>
      <c r="I347" s="89">
        <f t="shared" si="106"/>
        <v>0</v>
      </c>
      <c r="J347" s="87">
        <f t="shared" si="118"/>
        <v>3000</v>
      </c>
      <c r="K347" s="89">
        <f t="shared" si="118"/>
        <v>0</v>
      </c>
      <c r="L347" s="87">
        <f t="shared" si="119"/>
        <v>0</v>
      </c>
      <c r="M347" s="89">
        <f t="shared" si="119"/>
        <v>0</v>
      </c>
      <c r="N347" s="87"/>
      <c r="O347" s="89"/>
      <c r="P347" s="87"/>
      <c r="Q347" s="89"/>
      <c r="R347" s="87">
        <f t="shared" si="116"/>
        <v>0</v>
      </c>
      <c r="S347" s="89">
        <f t="shared" si="116"/>
        <v>0</v>
      </c>
    </row>
    <row r="348" spans="1:19" s="71" customFormat="1" ht="12.75">
      <c r="A348" s="84" t="s">
        <v>224</v>
      </c>
      <c r="B348" s="84" t="s">
        <v>245</v>
      </c>
      <c r="C348" s="85">
        <v>4210</v>
      </c>
      <c r="D348" s="86" t="s">
        <v>98</v>
      </c>
      <c r="E348" s="87">
        <v>100</v>
      </c>
      <c r="F348" s="88"/>
      <c r="G348" s="87">
        <f t="shared" si="115"/>
        <v>0</v>
      </c>
      <c r="H348" s="87">
        <f t="shared" si="106"/>
        <v>100</v>
      </c>
      <c r="I348" s="89">
        <f t="shared" si="106"/>
        <v>0</v>
      </c>
      <c r="J348" s="87">
        <f t="shared" si="118"/>
        <v>0</v>
      </c>
      <c r="K348" s="89">
        <f t="shared" si="118"/>
        <v>0</v>
      </c>
      <c r="L348" s="87">
        <f t="shared" si="119"/>
        <v>0</v>
      </c>
      <c r="M348" s="89">
        <f t="shared" si="119"/>
        <v>0</v>
      </c>
      <c r="N348" s="87"/>
      <c r="O348" s="89"/>
      <c r="P348" s="87"/>
      <c r="Q348" s="89"/>
      <c r="R348" s="87">
        <f t="shared" si="116"/>
        <v>0</v>
      </c>
      <c r="S348" s="89">
        <f t="shared" si="116"/>
        <v>0</v>
      </c>
    </row>
    <row r="349" spans="1:19" s="71" customFormat="1" ht="12.75">
      <c r="A349" s="84" t="s">
        <v>224</v>
      </c>
      <c r="B349" s="84" t="s">
        <v>245</v>
      </c>
      <c r="C349" s="85">
        <v>4280</v>
      </c>
      <c r="D349" s="86" t="s">
        <v>144</v>
      </c>
      <c r="E349" s="87">
        <v>100</v>
      </c>
      <c r="F349" s="88"/>
      <c r="G349" s="87">
        <f t="shared" si="115"/>
        <v>0</v>
      </c>
      <c r="H349" s="87">
        <f t="shared" si="106"/>
        <v>100</v>
      </c>
      <c r="I349" s="89">
        <f t="shared" si="106"/>
        <v>0</v>
      </c>
      <c r="J349" s="87">
        <f t="shared" si="118"/>
        <v>0</v>
      </c>
      <c r="K349" s="89">
        <f t="shared" si="118"/>
        <v>0</v>
      </c>
      <c r="L349" s="87">
        <f t="shared" si="119"/>
        <v>0</v>
      </c>
      <c r="M349" s="89">
        <f t="shared" si="119"/>
        <v>0</v>
      </c>
      <c r="N349" s="87"/>
      <c r="O349" s="89"/>
      <c r="P349" s="87"/>
      <c r="Q349" s="89"/>
      <c r="R349" s="87">
        <f t="shared" si="116"/>
        <v>0</v>
      </c>
      <c r="S349" s="89">
        <f t="shared" si="116"/>
        <v>0</v>
      </c>
    </row>
    <row r="350" spans="1:19" s="71" customFormat="1" ht="25.5">
      <c r="A350" s="84" t="s">
        <v>224</v>
      </c>
      <c r="B350" s="84" t="s">
        <v>245</v>
      </c>
      <c r="C350" s="85">
        <v>4440</v>
      </c>
      <c r="D350" s="86" t="s">
        <v>133</v>
      </c>
      <c r="E350" s="87">
        <v>1610</v>
      </c>
      <c r="F350" s="88">
        <v>1210</v>
      </c>
      <c r="G350" s="87">
        <f t="shared" si="115"/>
        <v>75.15527950310559</v>
      </c>
      <c r="H350" s="87">
        <f t="shared" si="106"/>
        <v>1610</v>
      </c>
      <c r="I350" s="89">
        <f t="shared" si="106"/>
        <v>1210</v>
      </c>
      <c r="J350" s="87">
        <f t="shared" si="118"/>
        <v>0</v>
      </c>
      <c r="K350" s="89">
        <f t="shared" si="118"/>
        <v>0</v>
      </c>
      <c r="L350" s="87">
        <f t="shared" si="119"/>
        <v>1610</v>
      </c>
      <c r="M350" s="89">
        <f t="shared" si="119"/>
        <v>1210</v>
      </c>
      <c r="N350" s="87"/>
      <c r="O350" s="89"/>
      <c r="P350" s="87"/>
      <c r="Q350" s="89"/>
      <c r="R350" s="87">
        <f t="shared" si="116"/>
        <v>0</v>
      </c>
      <c r="S350" s="89">
        <f t="shared" si="116"/>
        <v>0</v>
      </c>
    </row>
    <row r="351" spans="1:19" s="71" customFormat="1" ht="12.75">
      <c r="A351" s="90" t="s">
        <v>224</v>
      </c>
      <c r="B351" s="90" t="s">
        <v>247</v>
      </c>
      <c r="C351" s="109"/>
      <c r="D351" s="91" t="s">
        <v>248</v>
      </c>
      <c r="E351" s="92">
        <f>SUM(E352,E353)</f>
        <v>156390</v>
      </c>
      <c r="F351" s="93">
        <f>SUM(F352,F353)</f>
        <v>91592.8</v>
      </c>
      <c r="G351" s="92">
        <f t="shared" si="115"/>
        <v>58.56691604322527</v>
      </c>
      <c r="H351" s="92">
        <f aca="true" t="shared" si="120" ref="H351:S351">SUM(H352,H353)</f>
        <v>156390</v>
      </c>
      <c r="I351" s="93">
        <f>SUM(I352,I353)</f>
        <v>91592.8</v>
      </c>
      <c r="J351" s="92">
        <f t="shared" si="120"/>
        <v>0</v>
      </c>
      <c r="K351" s="93">
        <f>SUM(K352,K353)</f>
        <v>0</v>
      </c>
      <c r="L351" s="92">
        <f t="shared" si="120"/>
        <v>0</v>
      </c>
      <c r="M351" s="93">
        <f>SUM(M352,M353)</f>
        <v>0</v>
      </c>
      <c r="N351" s="92">
        <f t="shared" si="120"/>
        <v>0</v>
      </c>
      <c r="O351" s="93"/>
      <c r="P351" s="92">
        <f t="shared" si="120"/>
        <v>0</v>
      </c>
      <c r="Q351" s="93">
        <f t="shared" si="120"/>
        <v>0</v>
      </c>
      <c r="R351" s="92">
        <f t="shared" si="120"/>
        <v>0</v>
      </c>
      <c r="S351" s="93">
        <f t="shared" si="120"/>
        <v>0</v>
      </c>
    </row>
    <row r="352" spans="1:19" s="71" customFormat="1" ht="12.75">
      <c r="A352" s="84" t="s">
        <v>224</v>
      </c>
      <c r="B352" s="84" t="s">
        <v>247</v>
      </c>
      <c r="C352" s="85">
        <v>3110</v>
      </c>
      <c r="D352" s="86" t="s">
        <v>228</v>
      </c>
      <c r="E352" s="87">
        <v>156390</v>
      </c>
      <c r="F352" s="88">
        <v>91592.8</v>
      </c>
      <c r="G352" s="87">
        <f t="shared" si="115"/>
        <v>58.56691604322527</v>
      </c>
      <c r="H352" s="87">
        <f t="shared" si="106"/>
        <v>156390</v>
      </c>
      <c r="I352" s="89">
        <f t="shared" si="106"/>
        <v>91592.8</v>
      </c>
      <c r="J352" s="87">
        <f>IF($C352=4010,E352,0)+IF($C352=4040,E352,0)+IF($C352=4170,E352,0)</f>
        <v>0</v>
      </c>
      <c r="K352" s="89">
        <f>IF($C352=4010,F352,0)+IF($C352=4040,F352,0)+IF($C352=4170,F352,0)</f>
        <v>0</v>
      </c>
      <c r="L352" s="87">
        <f>IF($C352=4110,E352,0)+IF($C352=4120,E352,0)+IF($C352=4440,E352,0)+IF($C352=4140,E352,0)</f>
        <v>0</v>
      </c>
      <c r="M352" s="89">
        <f>IF($C352=4110,F352,0)+IF($C352=4120,F352,0)+IF($C352=4440,F352,0)+IF($C352=4140,F352,0)</f>
        <v>0</v>
      </c>
      <c r="N352" s="87"/>
      <c r="O352" s="89"/>
      <c r="P352" s="87"/>
      <c r="Q352" s="89"/>
      <c r="R352" s="87">
        <f t="shared" si="116"/>
        <v>0</v>
      </c>
      <c r="S352" s="89">
        <f t="shared" si="116"/>
        <v>0</v>
      </c>
    </row>
    <row r="353" spans="1:19" s="71" customFormat="1" ht="12.75" hidden="1">
      <c r="A353" s="94" t="s">
        <v>224</v>
      </c>
      <c r="B353" s="94" t="s">
        <v>247</v>
      </c>
      <c r="C353" s="95">
        <v>4210</v>
      </c>
      <c r="D353" s="96" t="s">
        <v>98</v>
      </c>
      <c r="E353" s="99"/>
      <c r="F353" s="100"/>
      <c r="G353" s="99"/>
      <c r="H353" s="99">
        <f t="shared" si="106"/>
        <v>0</v>
      </c>
      <c r="I353" s="101">
        <f t="shared" si="106"/>
        <v>0</v>
      </c>
      <c r="J353" s="99">
        <f>IF($C353=4010,E353,0)+IF($C353=4040,E353,0)+IF($C353=4170,E353,0)</f>
        <v>0</v>
      </c>
      <c r="K353" s="101">
        <f>IF($C353=4010,F353,0)+IF($C353=4040,F353,0)+IF($C353=4170,F353,0)</f>
        <v>0</v>
      </c>
      <c r="L353" s="99">
        <f>IF($C353=4110,E353,0)+IF($C353=4120,E353,0)+IF($C353=4440,E353,0)+IF($C353=4140,E353,0)</f>
        <v>0</v>
      </c>
      <c r="M353" s="101">
        <f>IF($C353=4110,F353,0)+IF($C353=4120,F353,0)+IF($C353=4440,F353,0)+IF($C353=4140,F353,0)</f>
        <v>0</v>
      </c>
      <c r="N353" s="99"/>
      <c r="O353" s="101"/>
      <c r="P353" s="99"/>
      <c r="Q353" s="101"/>
      <c r="R353" s="99">
        <f t="shared" si="116"/>
        <v>0</v>
      </c>
      <c r="S353" s="101">
        <f t="shared" si="116"/>
        <v>0</v>
      </c>
    </row>
    <row r="354" spans="1:19" s="71" customFormat="1" ht="25.5">
      <c r="A354" s="75" t="s">
        <v>249</v>
      </c>
      <c r="B354" s="75"/>
      <c r="C354" s="102"/>
      <c r="D354" s="76" t="s">
        <v>250</v>
      </c>
      <c r="E354" s="77">
        <f aca="true" t="shared" si="121" ref="E354:S355">SUM(E355)</f>
        <v>85160</v>
      </c>
      <c r="F354" s="78">
        <f t="shared" si="121"/>
        <v>83790</v>
      </c>
      <c r="G354" s="77">
        <f t="shared" si="115"/>
        <v>98.39126350399249</v>
      </c>
      <c r="H354" s="77">
        <f t="shared" si="121"/>
        <v>85160</v>
      </c>
      <c r="I354" s="78">
        <f t="shared" si="121"/>
        <v>83790</v>
      </c>
      <c r="J354" s="77">
        <f t="shared" si="121"/>
        <v>0</v>
      </c>
      <c r="K354" s="78">
        <f t="shared" si="121"/>
        <v>0</v>
      </c>
      <c r="L354" s="77">
        <f t="shared" si="121"/>
        <v>0</v>
      </c>
      <c r="M354" s="78">
        <f t="shared" si="121"/>
        <v>0</v>
      </c>
      <c r="N354" s="77">
        <f t="shared" si="121"/>
        <v>0</v>
      </c>
      <c r="O354" s="78"/>
      <c r="P354" s="77">
        <f t="shared" si="121"/>
        <v>0</v>
      </c>
      <c r="Q354" s="78">
        <f t="shared" si="121"/>
        <v>0</v>
      </c>
      <c r="R354" s="77">
        <f t="shared" si="121"/>
        <v>0</v>
      </c>
      <c r="S354" s="78">
        <f t="shared" si="121"/>
        <v>0</v>
      </c>
    </row>
    <row r="355" spans="1:19" s="71" customFormat="1" ht="25.5">
      <c r="A355" s="80" t="s">
        <v>249</v>
      </c>
      <c r="B355" s="80" t="s">
        <v>251</v>
      </c>
      <c r="C355" s="108"/>
      <c r="D355" s="81" t="s">
        <v>252</v>
      </c>
      <c r="E355" s="82">
        <f t="shared" si="121"/>
        <v>85160</v>
      </c>
      <c r="F355" s="83">
        <f t="shared" si="121"/>
        <v>83790</v>
      </c>
      <c r="G355" s="82">
        <f t="shared" si="115"/>
        <v>98.39126350399249</v>
      </c>
      <c r="H355" s="82">
        <f t="shared" si="121"/>
        <v>85160</v>
      </c>
      <c r="I355" s="83">
        <f t="shared" si="121"/>
        <v>83790</v>
      </c>
      <c r="J355" s="82">
        <f t="shared" si="121"/>
        <v>0</v>
      </c>
      <c r="K355" s="83">
        <f t="shared" si="121"/>
        <v>0</v>
      </c>
      <c r="L355" s="82">
        <f t="shared" si="121"/>
        <v>0</v>
      </c>
      <c r="M355" s="83">
        <f t="shared" si="121"/>
        <v>0</v>
      </c>
      <c r="N355" s="82">
        <f t="shared" si="121"/>
        <v>0</v>
      </c>
      <c r="O355" s="83"/>
      <c r="P355" s="82">
        <f t="shared" si="121"/>
        <v>0</v>
      </c>
      <c r="Q355" s="83">
        <f t="shared" si="121"/>
        <v>0</v>
      </c>
      <c r="R355" s="82">
        <f t="shared" si="121"/>
        <v>0</v>
      </c>
      <c r="S355" s="83">
        <f t="shared" si="121"/>
        <v>0</v>
      </c>
    </row>
    <row r="356" spans="1:19" s="71" customFormat="1" ht="12.75">
      <c r="A356" s="94" t="s">
        <v>249</v>
      </c>
      <c r="B356" s="94" t="s">
        <v>251</v>
      </c>
      <c r="C356" s="95">
        <v>3240</v>
      </c>
      <c r="D356" s="96" t="s">
        <v>253</v>
      </c>
      <c r="E356" s="99">
        <v>85160</v>
      </c>
      <c r="F356" s="100">
        <v>83790</v>
      </c>
      <c r="G356" s="99">
        <f t="shared" si="115"/>
        <v>98.39126350399249</v>
      </c>
      <c r="H356" s="99">
        <f aca="true" t="shared" si="122" ref="H356:I419">E356-R356</f>
        <v>85160</v>
      </c>
      <c r="I356" s="101">
        <f t="shared" si="122"/>
        <v>83790</v>
      </c>
      <c r="J356" s="99">
        <f>IF($C356=4010,E356,0)+IF($C356=4040,E356,0)+IF($C356=4170,E356,0)</f>
        <v>0</v>
      </c>
      <c r="K356" s="101">
        <f>IF($C356=4010,F356,0)+IF($C356=4040,F356,0)+IF($C356=4170,F356,0)</f>
        <v>0</v>
      </c>
      <c r="L356" s="99">
        <f>IF($C356=4110,E356,0)+IF($C356=4120,E356,0)+IF($C356=4440,E356,0)+IF($C356=4140,E356,0)</f>
        <v>0</v>
      </c>
      <c r="M356" s="101">
        <f>IF($C356=4110,F356,0)+IF($C356=4120,F356,0)+IF($C356=4440,F356,0)+IF($C356=4140,F356,0)</f>
        <v>0</v>
      </c>
      <c r="N356" s="99"/>
      <c r="O356" s="101"/>
      <c r="P356" s="99"/>
      <c r="Q356" s="101"/>
      <c r="R356" s="99">
        <f t="shared" si="116"/>
        <v>0</v>
      </c>
      <c r="S356" s="101">
        <f t="shared" si="116"/>
        <v>0</v>
      </c>
    </row>
    <row r="357" spans="1:19" s="71" customFormat="1" ht="25.5">
      <c r="A357" s="75" t="s">
        <v>254</v>
      </c>
      <c r="B357" s="75"/>
      <c r="C357" s="102"/>
      <c r="D357" s="76" t="s">
        <v>255</v>
      </c>
      <c r="E357" s="77">
        <f>SUM(E358,E378,E397,E399,E406)</f>
        <v>1966760</v>
      </c>
      <c r="F357" s="78">
        <f>SUM(F358,F378,F397,F399,F406)</f>
        <v>413790.11</v>
      </c>
      <c r="G357" s="77">
        <f t="shared" si="115"/>
        <v>21.039176615347067</v>
      </c>
      <c r="H357" s="77">
        <f>SUM(H358,H378,H397,H399,H406)</f>
        <v>826247</v>
      </c>
      <c r="I357" s="78">
        <f>SUM(I358,I378,I397,I399,I406)</f>
        <v>398628.61</v>
      </c>
      <c r="J357" s="77">
        <f aca="true" t="shared" si="123" ref="J357:S357">SUM(J358,J378,J397,J399,J406)</f>
        <v>145790</v>
      </c>
      <c r="K357" s="78">
        <f>SUM(K358,K378,K397,K399,K406)</f>
        <v>73534.73000000001</v>
      </c>
      <c r="L357" s="77">
        <f t="shared" si="123"/>
        <v>37597</v>
      </c>
      <c r="M357" s="78">
        <f>SUM(M358,M378,M397,M399,M406)</f>
        <v>21202.99</v>
      </c>
      <c r="N357" s="77">
        <f t="shared" si="123"/>
        <v>0</v>
      </c>
      <c r="O357" s="78"/>
      <c r="P357" s="77">
        <f t="shared" si="123"/>
        <v>0</v>
      </c>
      <c r="Q357" s="78">
        <f t="shared" si="123"/>
        <v>0</v>
      </c>
      <c r="R357" s="77">
        <f t="shared" si="123"/>
        <v>1140513</v>
      </c>
      <c r="S357" s="78">
        <f t="shared" si="123"/>
        <v>15161.5</v>
      </c>
    </row>
    <row r="358" spans="1:19" s="71" customFormat="1" ht="25.5">
      <c r="A358" s="80" t="s">
        <v>254</v>
      </c>
      <c r="B358" s="80" t="s">
        <v>256</v>
      </c>
      <c r="C358" s="108"/>
      <c r="D358" s="81" t="s">
        <v>257</v>
      </c>
      <c r="E358" s="82">
        <f>SUM(E359:E377)</f>
        <v>324164</v>
      </c>
      <c r="F358" s="83">
        <f>SUM(F359:F377)</f>
        <v>160546.94999999998</v>
      </c>
      <c r="G358" s="82">
        <f t="shared" si="115"/>
        <v>49.52645882948137</v>
      </c>
      <c r="H358" s="82">
        <f aca="true" t="shared" si="124" ref="H358:S358">SUM(H359:H377)</f>
        <v>324164</v>
      </c>
      <c r="I358" s="83">
        <f>SUM(I359:I377)</f>
        <v>160546.94999999998</v>
      </c>
      <c r="J358" s="82">
        <f t="shared" si="124"/>
        <v>86762</v>
      </c>
      <c r="K358" s="83">
        <f>SUM(K359:K377)</f>
        <v>42967.15</v>
      </c>
      <c r="L358" s="82">
        <f t="shared" si="124"/>
        <v>22242</v>
      </c>
      <c r="M358" s="83">
        <f>SUM(M359:M377)</f>
        <v>11850.86</v>
      </c>
      <c r="N358" s="82">
        <f t="shared" si="124"/>
        <v>0</v>
      </c>
      <c r="O358" s="83"/>
      <c r="P358" s="82">
        <f t="shared" si="124"/>
        <v>0</v>
      </c>
      <c r="Q358" s="83">
        <f t="shared" si="124"/>
        <v>0</v>
      </c>
      <c r="R358" s="82">
        <f t="shared" si="124"/>
        <v>0</v>
      </c>
      <c r="S358" s="83">
        <f t="shared" si="124"/>
        <v>0</v>
      </c>
    </row>
    <row r="359" spans="1:19" s="71" customFormat="1" ht="25.5">
      <c r="A359" s="84" t="s">
        <v>254</v>
      </c>
      <c r="B359" s="84" t="s">
        <v>256</v>
      </c>
      <c r="C359" s="85">
        <v>3020</v>
      </c>
      <c r="D359" s="86" t="s">
        <v>155</v>
      </c>
      <c r="E359" s="87">
        <v>4600</v>
      </c>
      <c r="F359" s="88">
        <v>413.2</v>
      </c>
      <c r="G359" s="87">
        <f t="shared" si="115"/>
        <v>8.982608695652173</v>
      </c>
      <c r="H359" s="87">
        <f t="shared" si="122"/>
        <v>4600</v>
      </c>
      <c r="I359" s="89">
        <f t="shared" si="122"/>
        <v>413.2</v>
      </c>
      <c r="J359" s="87">
        <f aca="true" t="shared" si="125" ref="J359:K377">IF($C359=4010,E359,0)+IF($C359=4040,E359,0)+IF($C359=4170,E359,0)</f>
        <v>0</v>
      </c>
      <c r="K359" s="89">
        <f t="shared" si="125"/>
        <v>0</v>
      </c>
      <c r="L359" s="87">
        <f aca="true" t="shared" si="126" ref="L359:M377">IF($C359=4110,E359,0)+IF($C359=4120,E359,0)+IF($C359=4440,E359,0)+IF($C359=4140,E359,0)</f>
        <v>0</v>
      </c>
      <c r="M359" s="89">
        <f t="shared" si="126"/>
        <v>0</v>
      </c>
      <c r="N359" s="87"/>
      <c r="O359" s="89"/>
      <c r="P359" s="87"/>
      <c r="Q359" s="89"/>
      <c r="R359" s="87">
        <f t="shared" si="116"/>
        <v>0</v>
      </c>
      <c r="S359" s="89">
        <f t="shared" si="116"/>
        <v>0</v>
      </c>
    </row>
    <row r="360" spans="1:19" s="71" customFormat="1" ht="25.5">
      <c r="A360" s="84" t="s">
        <v>254</v>
      </c>
      <c r="B360" s="84" t="s">
        <v>256</v>
      </c>
      <c r="C360" s="85">
        <v>4010</v>
      </c>
      <c r="D360" s="86" t="s">
        <v>132</v>
      </c>
      <c r="E360" s="87">
        <v>78363</v>
      </c>
      <c r="F360" s="88">
        <v>36603.91</v>
      </c>
      <c r="G360" s="87">
        <f t="shared" si="115"/>
        <v>46.71070530735169</v>
      </c>
      <c r="H360" s="87">
        <f t="shared" si="122"/>
        <v>78363</v>
      </c>
      <c r="I360" s="89">
        <f t="shared" si="122"/>
        <v>36603.91</v>
      </c>
      <c r="J360" s="87">
        <f t="shared" si="125"/>
        <v>78363</v>
      </c>
      <c r="K360" s="89">
        <f t="shared" si="125"/>
        <v>36603.91</v>
      </c>
      <c r="L360" s="87">
        <f t="shared" si="126"/>
        <v>0</v>
      </c>
      <c r="M360" s="89">
        <f t="shared" si="126"/>
        <v>0</v>
      </c>
      <c r="N360" s="87"/>
      <c r="O360" s="89"/>
      <c r="P360" s="87"/>
      <c r="Q360" s="89"/>
      <c r="R360" s="87">
        <f t="shared" si="116"/>
        <v>0</v>
      </c>
      <c r="S360" s="89">
        <f t="shared" si="116"/>
        <v>0</v>
      </c>
    </row>
    <row r="361" spans="1:19" s="71" customFormat="1" ht="12.75">
      <c r="A361" s="84" t="s">
        <v>254</v>
      </c>
      <c r="B361" s="84" t="s">
        <v>256</v>
      </c>
      <c r="C361" s="85">
        <v>4040</v>
      </c>
      <c r="D361" s="86" t="s">
        <v>93</v>
      </c>
      <c r="E361" s="87">
        <v>6399</v>
      </c>
      <c r="F361" s="88">
        <v>6363.24</v>
      </c>
      <c r="G361" s="87">
        <f t="shared" si="115"/>
        <v>99.44116268166901</v>
      </c>
      <c r="H361" s="87">
        <f t="shared" si="122"/>
        <v>6399</v>
      </c>
      <c r="I361" s="89">
        <f t="shared" si="122"/>
        <v>6363.24</v>
      </c>
      <c r="J361" s="87">
        <f t="shared" si="125"/>
        <v>6399</v>
      </c>
      <c r="K361" s="89">
        <f t="shared" si="125"/>
        <v>6363.24</v>
      </c>
      <c r="L361" s="87">
        <f t="shared" si="126"/>
        <v>0</v>
      </c>
      <c r="M361" s="89">
        <f t="shared" si="126"/>
        <v>0</v>
      </c>
      <c r="N361" s="87"/>
      <c r="O361" s="89"/>
      <c r="P361" s="87"/>
      <c r="Q361" s="89"/>
      <c r="R361" s="87">
        <f t="shared" si="116"/>
        <v>0</v>
      </c>
      <c r="S361" s="89">
        <f t="shared" si="116"/>
        <v>0</v>
      </c>
    </row>
    <row r="362" spans="1:19" s="71" customFormat="1" ht="12.75">
      <c r="A362" s="84" t="s">
        <v>254</v>
      </c>
      <c r="B362" s="84" t="s">
        <v>256</v>
      </c>
      <c r="C362" s="85">
        <v>4110</v>
      </c>
      <c r="D362" s="86" t="s">
        <v>94</v>
      </c>
      <c r="E362" s="87">
        <v>15427</v>
      </c>
      <c r="F362" s="88">
        <v>7473.18</v>
      </c>
      <c r="G362" s="87">
        <f t="shared" si="115"/>
        <v>48.44221170674791</v>
      </c>
      <c r="H362" s="87">
        <f t="shared" si="122"/>
        <v>15427</v>
      </c>
      <c r="I362" s="89">
        <f t="shared" si="122"/>
        <v>7473.18</v>
      </c>
      <c r="J362" s="87">
        <f t="shared" si="125"/>
        <v>0</v>
      </c>
      <c r="K362" s="89">
        <f t="shared" si="125"/>
        <v>0</v>
      </c>
      <c r="L362" s="87">
        <f t="shared" si="126"/>
        <v>15427</v>
      </c>
      <c r="M362" s="89">
        <f t="shared" si="126"/>
        <v>7473.18</v>
      </c>
      <c r="N362" s="87"/>
      <c r="O362" s="89"/>
      <c r="P362" s="87"/>
      <c r="Q362" s="89"/>
      <c r="R362" s="87">
        <f t="shared" si="116"/>
        <v>0</v>
      </c>
      <c r="S362" s="89">
        <f t="shared" si="116"/>
        <v>0</v>
      </c>
    </row>
    <row r="363" spans="1:19" s="71" customFormat="1" ht="12.75">
      <c r="A363" s="84" t="s">
        <v>254</v>
      </c>
      <c r="B363" s="84" t="s">
        <v>256</v>
      </c>
      <c r="C363" s="85">
        <v>4120</v>
      </c>
      <c r="D363" s="86" t="s">
        <v>95</v>
      </c>
      <c r="E363" s="87">
        <v>2175</v>
      </c>
      <c r="F363" s="88">
        <v>1053.48</v>
      </c>
      <c r="G363" s="87">
        <f t="shared" si="115"/>
        <v>48.43586206896552</v>
      </c>
      <c r="H363" s="87">
        <f t="shared" si="122"/>
        <v>2175</v>
      </c>
      <c r="I363" s="89">
        <f t="shared" si="122"/>
        <v>1053.48</v>
      </c>
      <c r="J363" s="87">
        <f t="shared" si="125"/>
        <v>0</v>
      </c>
      <c r="K363" s="89">
        <f t="shared" si="125"/>
        <v>0</v>
      </c>
      <c r="L363" s="87">
        <f t="shared" si="126"/>
        <v>2175</v>
      </c>
      <c r="M363" s="89">
        <f t="shared" si="126"/>
        <v>1053.48</v>
      </c>
      <c r="N363" s="87"/>
      <c r="O363" s="89"/>
      <c r="P363" s="87"/>
      <c r="Q363" s="89"/>
      <c r="R363" s="87">
        <f t="shared" si="116"/>
        <v>0</v>
      </c>
      <c r="S363" s="89">
        <f t="shared" si="116"/>
        <v>0</v>
      </c>
    </row>
    <row r="364" spans="1:19" s="71" customFormat="1" ht="38.25">
      <c r="A364" s="84" t="s">
        <v>254</v>
      </c>
      <c r="B364" s="84" t="s">
        <v>256</v>
      </c>
      <c r="C364" s="85">
        <v>4140</v>
      </c>
      <c r="D364" s="86" t="s">
        <v>96</v>
      </c>
      <c r="E364" s="87">
        <v>1440</v>
      </c>
      <c r="F364" s="88">
        <v>924.2</v>
      </c>
      <c r="G364" s="87">
        <f t="shared" si="115"/>
        <v>64.18055555555556</v>
      </c>
      <c r="H364" s="87">
        <f t="shared" si="122"/>
        <v>1440</v>
      </c>
      <c r="I364" s="89">
        <f t="shared" si="122"/>
        <v>924.2</v>
      </c>
      <c r="J364" s="87">
        <f t="shared" si="125"/>
        <v>0</v>
      </c>
      <c r="K364" s="89">
        <f t="shared" si="125"/>
        <v>0</v>
      </c>
      <c r="L364" s="87">
        <f t="shared" si="126"/>
        <v>1440</v>
      </c>
      <c r="M364" s="89">
        <f t="shared" si="126"/>
        <v>924.2</v>
      </c>
      <c r="N364" s="87"/>
      <c r="O364" s="89"/>
      <c r="P364" s="87"/>
      <c r="Q364" s="89"/>
      <c r="R364" s="87">
        <f t="shared" si="116"/>
        <v>0</v>
      </c>
      <c r="S364" s="89">
        <f t="shared" si="116"/>
        <v>0</v>
      </c>
    </row>
    <row r="365" spans="1:19" s="71" customFormat="1" ht="12.75">
      <c r="A365" s="84" t="s">
        <v>254</v>
      </c>
      <c r="B365" s="84" t="s">
        <v>256</v>
      </c>
      <c r="C365" s="85">
        <v>4170</v>
      </c>
      <c r="D365" s="86" t="s">
        <v>97</v>
      </c>
      <c r="E365" s="87">
        <v>2000</v>
      </c>
      <c r="F365" s="88"/>
      <c r="G365" s="87">
        <f t="shared" si="115"/>
        <v>0</v>
      </c>
      <c r="H365" s="87">
        <f t="shared" si="122"/>
        <v>2000</v>
      </c>
      <c r="I365" s="89">
        <f t="shared" si="122"/>
        <v>0</v>
      </c>
      <c r="J365" s="87">
        <f t="shared" si="125"/>
        <v>2000</v>
      </c>
      <c r="K365" s="89">
        <f t="shared" si="125"/>
        <v>0</v>
      </c>
      <c r="L365" s="87">
        <f t="shared" si="126"/>
        <v>0</v>
      </c>
      <c r="M365" s="89">
        <f t="shared" si="126"/>
        <v>0</v>
      </c>
      <c r="N365" s="87"/>
      <c r="O365" s="89"/>
      <c r="P365" s="87"/>
      <c r="Q365" s="89"/>
      <c r="R365" s="87">
        <f t="shared" si="116"/>
        <v>0</v>
      </c>
      <c r="S365" s="89">
        <f t="shared" si="116"/>
        <v>0</v>
      </c>
    </row>
    <row r="366" spans="1:19" s="71" customFormat="1" ht="12.75">
      <c r="A366" s="84" t="s">
        <v>254</v>
      </c>
      <c r="B366" s="84" t="s">
        <v>256</v>
      </c>
      <c r="C366" s="85">
        <v>4210</v>
      </c>
      <c r="D366" s="86" t="s">
        <v>98</v>
      </c>
      <c r="E366" s="87">
        <v>30000</v>
      </c>
      <c r="F366" s="88">
        <v>6759.02</v>
      </c>
      <c r="G366" s="87">
        <f t="shared" si="115"/>
        <v>22.530066666666666</v>
      </c>
      <c r="H366" s="87">
        <f t="shared" si="122"/>
        <v>30000</v>
      </c>
      <c r="I366" s="89">
        <f t="shared" si="122"/>
        <v>6759.02</v>
      </c>
      <c r="J366" s="87">
        <f t="shared" si="125"/>
        <v>0</v>
      </c>
      <c r="K366" s="89">
        <f t="shared" si="125"/>
        <v>0</v>
      </c>
      <c r="L366" s="87">
        <f t="shared" si="126"/>
        <v>0</v>
      </c>
      <c r="M366" s="89">
        <f t="shared" si="126"/>
        <v>0</v>
      </c>
      <c r="N366" s="87"/>
      <c r="O366" s="89"/>
      <c r="P366" s="87"/>
      <c r="Q366" s="89"/>
      <c r="R366" s="87">
        <f t="shared" si="116"/>
        <v>0</v>
      </c>
      <c r="S366" s="89">
        <f t="shared" si="116"/>
        <v>0</v>
      </c>
    </row>
    <row r="367" spans="1:19" s="71" customFormat="1" ht="12.75">
      <c r="A367" s="84" t="s">
        <v>254</v>
      </c>
      <c r="B367" s="84" t="s">
        <v>256</v>
      </c>
      <c r="C367" s="85">
        <v>4260</v>
      </c>
      <c r="D367" s="86" t="s">
        <v>143</v>
      </c>
      <c r="E367" s="87">
        <v>66000</v>
      </c>
      <c r="F367" s="88">
        <v>31266.32</v>
      </c>
      <c r="G367" s="87">
        <f t="shared" si="115"/>
        <v>47.37321212121212</v>
      </c>
      <c r="H367" s="87">
        <f t="shared" si="122"/>
        <v>66000</v>
      </c>
      <c r="I367" s="89">
        <f t="shared" si="122"/>
        <v>31266.32</v>
      </c>
      <c r="J367" s="87">
        <f t="shared" si="125"/>
        <v>0</v>
      </c>
      <c r="K367" s="89">
        <f t="shared" si="125"/>
        <v>0</v>
      </c>
      <c r="L367" s="87">
        <f t="shared" si="126"/>
        <v>0</v>
      </c>
      <c r="M367" s="89">
        <f t="shared" si="126"/>
        <v>0</v>
      </c>
      <c r="N367" s="87"/>
      <c r="O367" s="89"/>
      <c r="P367" s="87"/>
      <c r="Q367" s="89"/>
      <c r="R367" s="87">
        <f t="shared" si="116"/>
        <v>0</v>
      </c>
      <c r="S367" s="89">
        <f t="shared" si="116"/>
        <v>0</v>
      </c>
    </row>
    <row r="368" spans="1:19" s="71" customFormat="1" ht="12.75">
      <c r="A368" s="84" t="s">
        <v>254</v>
      </c>
      <c r="B368" s="84" t="s">
        <v>256</v>
      </c>
      <c r="C368" s="85">
        <v>4270</v>
      </c>
      <c r="D368" s="86" t="s">
        <v>100</v>
      </c>
      <c r="E368" s="87">
        <v>5000</v>
      </c>
      <c r="F368" s="88">
        <v>535</v>
      </c>
      <c r="G368" s="87">
        <f t="shared" si="115"/>
        <v>10.7</v>
      </c>
      <c r="H368" s="87">
        <f t="shared" si="122"/>
        <v>5000</v>
      </c>
      <c r="I368" s="89">
        <f t="shared" si="122"/>
        <v>535</v>
      </c>
      <c r="J368" s="87">
        <f t="shared" si="125"/>
        <v>0</v>
      </c>
      <c r="K368" s="89">
        <f t="shared" si="125"/>
        <v>0</v>
      </c>
      <c r="L368" s="87">
        <f t="shared" si="126"/>
        <v>0</v>
      </c>
      <c r="M368" s="89">
        <f t="shared" si="126"/>
        <v>0</v>
      </c>
      <c r="N368" s="87"/>
      <c r="O368" s="89"/>
      <c r="P368" s="87"/>
      <c r="Q368" s="89"/>
      <c r="R368" s="87">
        <f t="shared" si="116"/>
        <v>0</v>
      </c>
      <c r="S368" s="89">
        <f t="shared" si="116"/>
        <v>0</v>
      </c>
    </row>
    <row r="369" spans="1:19" s="71" customFormat="1" ht="12.75">
      <c r="A369" s="84" t="s">
        <v>254</v>
      </c>
      <c r="B369" s="84" t="s">
        <v>256</v>
      </c>
      <c r="C369" s="85">
        <v>4280</v>
      </c>
      <c r="D369" s="86" t="s">
        <v>144</v>
      </c>
      <c r="E369" s="87">
        <v>200</v>
      </c>
      <c r="F369" s="88"/>
      <c r="G369" s="87">
        <f t="shared" si="115"/>
        <v>0</v>
      </c>
      <c r="H369" s="87">
        <f t="shared" si="122"/>
        <v>200</v>
      </c>
      <c r="I369" s="89">
        <f t="shared" si="122"/>
        <v>0</v>
      </c>
      <c r="J369" s="87">
        <f t="shared" si="125"/>
        <v>0</v>
      </c>
      <c r="K369" s="89">
        <f t="shared" si="125"/>
        <v>0</v>
      </c>
      <c r="L369" s="87">
        <f t="shared" si="126"/>
        <v>0</v>
      </c>
      <c r="M369" s="89">
        <f t="shared" si="126"/>
        <v>0</v>
      </c>
      <c r="N369" s="87"/>
      <c r="O369" s="89"/>
      <c r="P369" s="87"/>
      <c r="Q369" s="89"/>
      <c r="R369" s="87">
        <f t="shared" si="116"/>
        <v>0</v>
      </c>
      <c r="S369" s="89">
        <f t="shared" si="116"/>
        <v>0</v>
      </c>
    </row>
    <row r="370" spans="1:19" s="71" customFormat="1" ht="12.75">
      <c r="A370" s="84" t="s">
        <v>254</v>
      </c>
      <c r="B370" s="84" t="s">
        <v>256</v>
      </c>
      <c r="C370" s="85">
        <v>4300</v>
      </c>
      <c r="D370" s="86" t="s">
        <v>88</v>
      </c>
      <c r="E370" s="87">
        <v>87400</v>
      </c>
      <c r="F370" s="88">
        <v>60831.62</v>
      </c>
      <c r="G370" s="87">
        <f t="shared" si="115"/>
        <v>69.60139588100687</v>
      </c>
      <c r="H370" s="87">
        <f t="shared" si="122"/>
        <v>87400</v>
      </c>
      <c r="I370" s="89">
        <f t="shared" si="122"/>
        <v>60831.62</v>
      </c>
      <c r="J370" s="87">
        <f t="shared" si="125"/>
        <v>0</v>
      </c>
      <c r="K370" s="89">
        <f t="shared" si="125"/>
        <v>0</v>
      </c>
      <c r="L370" s="87">
        <f t="shared" si="126"/>
        <v>0</v>
      </c>
      <c r="M370" s="89">
        <f t="shared" si="126"/>
        <v>0</v>
      </c>
      <c r="N370" s="87"/>
      <c r="O370" s="89"/>
      <c r="P370" s="87"/>
      <c r="Q370" s="89"/>
      <c r="R370" s="87">
        <f t="shared" si="116"/>
        <v>0</v>
      </c>
      <c r="S370" s="89">
        <f t="shared" si="116"/>
        <v>0</v>
      </c>
    </row>
    <row r="371" spans="1:19" s="71" customFormat="1" ht="38.25">
      <c r="A371" s="84" t="s">
        <v>254</v>
      </c>
      <c r="B371" s="84" t="s">
        <v>256</v>
      </c>
      <c r="C371" s="85">
        <v>4370</v>
      </c>
      <c r="D371" s="86" t="s">
        <v>101</v>
      </c>
      <c r="E371" s="87">
        <v>1360</v>
      </c>
      <c r="F371" s="88">
        <v>856.35</v>
      </c>
      <c r="G371" s="87">
        <f t="shared" si="115"/>
        <v>62.966911764705884</v>
      </c>
      <c r="H371" s="87">
        <f t="shared" si="122"/>
        <v>1360</v>
      </c>
      <c r="I371" s="89">
        <f t="shared" si="122"/>
        <v>856.35</v>
      </c>
      <c r="J371" s="87">
        <f t="shared" si="125"/>
        <v>0</v>
      </c>
      <c r="K371" s="89">
        <f t="shared" si="125"/>
        <v>0</v>
      </c>
      <c r="L371" s="87">
        <f t="shared" si="126"/>
        <v>0</v>
      </c>
      <c r="M371" s="89">
        <f t="shared" si="126"/>
        <v>0</v>
      </c>
      <c r="N371" s="87"/>
      <c r="O371" s="89"/>
      <c r="P371" s="87"/>
      <c r="Q371" s="89"/>
      <c r="R371" s="87">
        <f t="shared" si="116"/>
        <v>0</v>
      </c>
      <c r="S371" s="89">
        <f t="shared" si="116"/>
        <v>0</v>
      </c>
    </row>
    <row r="372" spans="1:19" s="71" customFormat="1" ht="25.5">
      <c r="A372" s="84" t="s">
        <v>254</v>
      </c>
      <c r="B372" s="84" t="s">
        <v>256</v>
      </c>
      <c r="C372" s="85">
        <v>4390</v>
      </c>
      <c r="D372" s="86" t="s">
        <v>123</v>
      </c>
      <c r="E372" s="87">
        <v>500</v>
      </c>
      <c r="F372" s="88">
        <v>107.5</v>
      </c>
      <c r="G372" s="87">
        <f t="shared" si="115"/>
        <v>21.5</v>
      </c>
      <c r="H372" s="87">
        <f t="shared" si="122"/>
        <v>500</v>
      </c>
      <c r="I372" s="89">
        <f t="shared" si="122"/>
        <v>107.5</v>
      </c>
      <c r="J372" s="87">
        <f t="shared" si="125"/>
        <v>0</v>
      </c>
      <c r="K372" s="89">
        <f t="shared" si="125"/>
        <v>0</v>
      </c>
      <c r="L372" s="87">
        <f t="shared" si="126"/>
        <v>0</v>
      </c>
      <c r="M372" s="89">
        <f t="shared" si="126"/>
        <v>0</v>
      </c>
      <c r="N372" s="87"/>
      <c r="O372" s="89"/>
      <c r="P372" s="87"/>
      <c r="Q372" s="89"/>
      <c r="R372" s="87">
        <f t="shared" si="116"/>
        <v>0</v>
      </c>
      <c r="S372" s="89">
        <f t="shared" si="116"/>
        <v>0</v>
      </c>
    </row>
    <row r="373" spans="1:19" s="71" customFormat="1" ht="12.75">
      <c r="A373" s="84" t="s">
        <v>254</v>
      </c>
      <c r="B373" s="84" t="s">
        <v>256</v>
      </c>
      <c r="C373" s="85">
        <v>4410</v>
      </c>
      <c r="D373" s="86" t="s">
        <v>258</v>
      </c>
      <c r="E373" s="87">
        <v>100</v>
      </c>
      <c r="F373" s="88"/>
      <c r="G373" s="87">
        <f t="shared" si="115"/>
        <v>0</v>
      </c>
      <c r="H373" s="87">
        <f t="shared" si="122"/>
        <v>100</v>
      </c>
      <c r="I373" s="89">
        <f t="shared" si="122"/>
        <v>0</v>
      </c>
      <c r="J373" s="87">
        <f t="shared" si="125"/>
        <v>0</v>
      </c>
      <c r="K373" s="89">
        <f t="shared" si="125"/>
        <v>0</v>
      </c>
      <c r="L373" s="87">
        <f t="shared" si="126"/>
        <v>0</v>
      </c>
      <c r="M373" s="89">
        <f t="shared" si="126"/>
        <v>0</v>
      </c>
      <c r="N373" s="87"/>
      <c r="O373" s="89"/>
      <c r="P373" s="87"/>
      <c r="Q373" s="89"/>
      <c r="R373" s="87">
        <f t="shared" si="116"/>
        <v>0</v>
      </c>
      <c r="S373" s="89">
        <f t="shared" si="116"/>
        <v>0</v>
      </c>
    </row>
    <row r="374" spans="1:19" s="71" customFormat="1" ht="12.75">
      <c r="A374" s="84" t="s">
        <v>254</v>
      </c>
      <c r="B374" s="84" t="s">
        <v>256</v>
      </c>
      <c r="C374" s="85">
        <v>4430</v>
      </c>
      <c r="D374" s="86" t="s">
        <v>259</v>
      </c>
      <c r="E374" s="87">
        <v>17000</v>
      </c>
      <c r="F374" s="88">
        <v>2646.57</v>
      </c>
      <c r="G374" s="87">
        <f t="shared" si="115"/>
        <v>15.568058823529412</v>
      </c>
      <c r="H374" s="87">
        <f t="shared" si="122"/>
        <v>17000</v>
      </c>
      <c r="I374" s="89">
        <f t="shared" si="122"/>
        <v>2646.57</v>
      </c>
      <c r="J374" s="87">
        <f t="shared" si="125"/>
        <v>0</v>
      </c>
      <c r="K374" s="89">
        <f t="shared" si="125"/>
        <v>0</v>
      </c>
      <c r="L374" s="87">
        <f t="shared" si="126"/>
        <v>0</v>
      </c>
      <c r="M374" s="89">
        <f t="shared" si="126"/>
        <v>0</v>
      </c>
      <c r="N374" s="87"/>
      <c r="O374" s="89"/>
      <c r="P374" s="87"/>
      <c r="Q374" s="89"/>
      <c r="R374" s="87">
        <f t="shared" si="116"/>
        <v>0</v>
      </c>
      <c r="S374" s="89">
        <f t="shared" si="116"/>
        <v>0</v>
      </c>
    </row>
    <row r="375" spans="1:19" s="71" customFormat="1" ht="25.5">
      <c r="A375" s="84" t="s">
        <v>254</v>
      </c>
      <c r="B375" s="84" t="s">
        <v>256</v>
      </c>
      <c r="C375" s="85">
        <v>4440</v>
      </c>
      <c r="D375" s="86" t="s">
        <v>133</v>
      </c>
      <c r="E375" s="87">
        <v>3200</v>
      </c>
      <c r="F375" s="88">
        <v>2400</v>
      </c>
      <c r="G375" s="87">
        <f t="shared" si="115"/>
        <v>75</v>
      </c>
      <c r="H375" s="87">
        <f t="shared" si="122"/>
        <v>3200</v>
      </c>
      <c r="I375" s="89">
        <f t="shared" si="122"/>
        <v>2400</v>
      </c>
      <c r="J375" s="87">
        <f t="shared" si="125"/>
        <v>0</v>
      </c>
      <c r="K375" s="89">
        <f t="shared" si="125"/>
        <v>0</v>
      </c>
      <c r="L375" s="87">
        <f t="shared" si="126"/>
        <v>3200</v>
      </c>
      <c r="M375" s="89">
        <f t="shared" si="126"/>
        <v>2400</v>
      </c>
      <c r="N375" s="87"/>
      <c r="O375" s="89"/>
      <c r="P375" s="87"/>
      <c r="Q375" s="89"/>
      <c r="R375" s="87">
        <f t="shared" si="116"/>
        <v>0</v>
      </c>
      <c r="S375" s="89">
        <f t="shared" si="116"/>
        <v>0</v>
      </c>
    </row>
    <row r="376" spans="1:19" s="71" customFormat="1" ht="25.5" hidden="1">
      <c r="A376" s="84" t="s">
        <v>254</v>
      </c>
      <c r="B376" s="84" t="s">
        <v>256</v>
      </c>
      <c r="C376" s="85">
        <v>4520</v>
      </c>
      <c r="D376" s="86" t="s">
        <v>103</v>
      </c>
      <c r="E376" s="87"/>
      <c r="F376" s="88"/>
      <c r="G376" s="87"/>
      <c r="H376" s="87">
        <f t="shared" si="122"/>
        <v>0</v>
      </c>
      <c r="I376" s="89">
        <f t="shared" si="122"/>
        <v>0</v>
      </c>
      <c r="J376" s="87">
        <f t="shared" si="125"/>
        <v>0</v>
      </c>
      <c r="K376" s="89">
        <f t="shared" si="125"/>
        <v>0</v>
      </c>
      <c r="L376" s="87">
        <f t="shared" si="126"/>
        <v>0</v>
      </c>
      <c r="M376" s="89">
        <f t="shared" si="126"/>
        <v>0</v>
      </c>
      <c r="N376" s="87"/>
      <c r="O376" s="89"/>
      <c r="P376" s="87"/>
      <c r="Q376" s="89"/>
      <c r="R376" s="87">
        <f t="shared" si="116"/>
        <v>0</v>
      </c>
      <c r="S376" s="89">
        <f t="shared" si="116"/>
        <v>0</v>
      </c>
    </row>
    <row r="377" spans="1:19" s="71" customFormat="1" ht="12.75">
      <c r="A377" s="84" t="s">
        <v>254</v>
      </c>
      <c r="B377" s="84" t="s">
        <v>256</v>
      </c>
      <c r="C377" s="85">
        <v>4530</v>
      </c>
      <c r="D377" s="86" t="s">
        <v>104</v>
      </c>
      <c r="E377" s="87">
        <v>3000</v>
      </c>
      <c r="F377" s="88">
        <v>2313.36</v>
      </c>
      <c r="G377" s="87">
        <f t="shared" si="115"/>
        <v>77.112</v>
      </c>
      <c r="H377" s="87">
        <f t="shared" si="122"/>
        <v>3000</v>
      </c>
      <c r="I377" s="89">
        <f t="shared" si="122"/>
        <v>2313.36</v>
      </c>
      <c r="J377" s="87">
        <f t="shared" si="125"/>
        <v>0</v>
      </c>
      <c r="K377" s="89">
        <f t="shared" si="125"/>
        <v>0</v>
      </c>
      <c r="L377" s="87">
        <f t="shared" si="126"/>
        <v>0</v>
      </c>
      <c r="M377" s="89">
        <f t="shared" si="126"/>
        <v>0</v>
      </c>
      <c r="N377" s="87"/>
      <c r="O377" s="89"/>
      <c r="P377" s="87"/>
      <c r="Q377" s="89"/>
      <c r="R377" s="87">
        <f t="shared" si="116"/>
        <v>0</v>
      </c>
      <c r="S377" s="89">
        <f t="shared" si="116"/>
        <v>0</v>
      </c>
    </row>
    <row r="378" spans="1:19" s="71" customFormat="1" ht="25.5">
      <c r="A378" s="90" t="s">
        <v>254</v>
      </c>
      <c r="B378" s="90" t="s">
        <v>260</v>
      </c>
      <c r="C378" s="109"/>
      <c r="D378" s="91" t="s">
        <v>261</v>
      </c>
      <c r="E378" s="92">
        <f>SUM(E379:E396)</f>
        <v>802596</v>
      </c>
      <c r="F378" s="93">
        <f>SUM(F379:F396)</f>
        <v>58147.56</v>
      </c>
      <c r="G378" s="92">
        <f t="shared" si="115"/>
        <v>7.244935185323625</v>
      </c>
      <c r="H378" s="92">
        <f aca="true" t="shared" si="127" ref="H378:S378">SUM(H379:H396)</f>
        <v>143583</v>
      </c>
      <c r="I378" s="93">
        <f>SUM(I379:I396)</f>
        <v>56986.06</v>
      </c>
      <c r="J378" s="92">
        <f t="shared" si="127"/>
        <v>54028</v>
      </c>
      <c r="K378" s="93">
        <f>SUM(K379:K396)</f>
        <v>30567.58</v>
      </c>
      <c r="L378" s="92">
        <f t="shared" si="127"/>
        <v>15355</v>
      </c>
      <c r="M378" s="93">
        <f>SUM(M379:M396)</f>
        <v>9352.130000000001</v>
      </c>
      <c r="N378" s="92">
        <f t="shared" si="127"/>
        <v>0</v>
      </c>
      <c r="O378" s="93"/>
      <c r="P378" s="92">
        <f t="shared" si="127"/>
        <v>0</v>
      </c>
      <c r="Q378" s="93">
        <f t="shared" si="127"/>
        <v>0</v>
      </c>
      <c r="R378" s="92">
        <f t="shared" si="127"/>
        <v>659013</v>
      </c>
      <c r="S378" s="93">
        <f t="shared" si="127"/>
        <v>1161.5</v>
      </c>
    </row>
    <row r="379" spans="1:19" s="71" customFormat="1" ht="25.5">
      <c r="A379" s="84" t="s">
        <v>254</v>
      </c>
      <c r="B379" s="84" t="s">
        <v>260</v>
      </c>
      <c r="C379" s="85">
        <v>3020</v>
      </c>
      <c r="D379" s="86" t="s">
        <v>155</v>
      </c>
      <c r="E379" s="87">
        <v>2400</v>
      </c>
      <c r="F379" s="88">
        <v>212.21</v>
      </c>
      <c r="G379" s="87">
        <f t="shared" si="115"/>
        <v>8.842083333333333</v>
      </c>
      <c r="H379" s="87">
        <f t="shared" si="122"/>
        <v>2400</v>
      </c>
      <c r="I379" s="89">
        <f t="shared" si="122"/>
        <v>212.21</v>
      </c>
      <c r="J379" s="87">
        <f aca="true" t="shared" si="128" ref="J379:K396">IF($C379=4010,E379,0)+IF($C379=4040,E379,0)+IF($C379=4170,E379,0)</f>
        <v>0</v>
      </c>
      <c r="K379" s="89">
        <f t="shared" si="128"/>
        <v>0</v>
      </c>
      <c r="L379" s="87">
        <f aca="true" t="shared" si="129" ref="L379:M396">IF($C379=4110,E379,0)+IF($C379=4120,E379,0)+IF($C379=4440,E379,0)+IF($C379=4140,E379,0)</f>
        <v>0</v>
      </c>
      <c r="M379" s="89">
        <f t="shared" si="129"/>
        <v>0</v>
      </c>
      <c r="N379" s="87"/>
      <c r="O379" s="89"/>
      <c r="P379" s="87"/>
      <c r="Q379" s="89"/>
      <c r="R379" s="87">
        <f t="shared" si="116"/>
        <v>0</v>
      </c>
      <c r="S379" s="89">
        <f t="shared" si="116"/>
        <v>0</v>
      </c>
    </row>
    <row r="380" spans="1:19" s="71" customFormat="1" ht="25.5">
      <c r="A380" s="84" t="s">
        <v>254</v>
      </c>
      <c r="B380" s="84" t="s">
        <v>260</v>
      </c>
      <c r="C380" s="85">
        <v>4010</v>
      </c>
      <c r="D380" s="86" t="s">
        <v>132</v>
      </c>
      <c r="E380" s="87">
        <v>48122</v>
      </c>
      <c r="F380" s="88">
        <v>26662.22</v>
      </c>
      <c r="G380" s="87">
        <f t="shared" si="115"/>
        <v>55.40546943186069</v>
      </c>
      <c r="H380" s="87">
        <f t="shared" si="122"/>
        <v>48122</v>
      </c>
      <c r="I380" s="89">
        <f t="shared" si="122"/>
        <v>26662.22</v>
      </c>
      <c r="J380" s="87">
        <f t="shared" si="128"/>
        <v>48122</v>
      </c>
      <c r="K380" s="89">
        <f t="shared" si="128"/>
        <v>26662.22</v>
      </c>
      <c r="L380" s="87">
        <f t="shared" si="129"/>
        <v>0</v>
      </c>
      <c r="M380" s="89">
        <f t="shared" si="129"/>
        <v>0</v>
      </c>
      <c r="N380" s="87"/>
      <c r="O380" s="89"/>
      <c r="P380" s="87"/>
      <c r="Q380" s="89"/>
      <c r="R380" s="87">
        <f t="shared" si="116"/>
        <v>0</v>
      </c>
      <c r="S380" s="89">
        <f t="shared" si="116"/>
        <v>0</v>
      </c>
    </row>
    <row r="381" spans="1:19" s="71" customFormat="1" ht="12.75">
      <c r="A381" s="84" t="s">
        <v>254</v>
      </c>
      <c r="B381" s="84" t="s">
        <v>260</v>
      </c>
      <c r="C381" s="85">
        <v>4040</v>
      </c>
      <c r="D381" s="86" t="s">
        <v>93</v>
      </c>
      <c r="E381" s="87">
        <v>3906</v>
      </c>
      <c r="F381" s="88">
        <v>3905.36</v>
      </c>
      <c r="G381" s="87">
        <f t="shared" si="115"/>
        <v>99.98361495135688</v>
      </c>
      <c r="H381" s="87">
        <f t="shared" si="122"/>
        <v>3906</v>
      </c>
      <c r="I381" s="89">
        <f t="shared" si="122"/>
        <v>3905.36</v>
      </c>
      <c r="J381" s="87">
        <f t="shared" si="128"/>
        <v>3906</v>
      </c>
      <c r="K381" s="89">
        <f t="shared" si="128"/>
        <v>3905.36</v>
      </c>
      <c r="L381" s="87">
        <f t="shared" si="129"/>
        <v>0</v>
      </c>
      <c r="M381" s="89">
        <f t="shared" si="129"/>
        <v>0</v>
      </c>
      <c r="N381" s="87"/>
      <c r="O381" s="89"/>
      <c r="P381" s="87"/>
      <c r="Q381" s="89"/>
      <c r="R381" s="87">
        <f t="shared" si="116"/>
        <v>0</v>
      </c>
      <c r="S381" s="89">
        <f t="shared" si="116"/>
        <v>0</v>
      </c>
    </row>
    <row r="382" spans="1:19" s="71" customFormat="1" ht="12.75">
      <c r="A382" s="84" t="s">
        <v>254</v>
      </c>
      <c r="B382" s="84" t="s">
        <v>260</v>
      </c>
      <c r="C382" s="85">
        <v>4110</v>
      </c>
      <c r="D382" s="86" t="s">
        <v>94</v>
      </c>
      <c r="E382" s="87">
        <v>9391</v>
      </c>
      <c r="F382" s="88">
        <v>5283.2</v>
      </c>
      <c r="G382" s="87">
        <f t="shared" si="115"/>
        <v>56.25811947609413</v>
      </c>
      <c r="H382" s="87">
        <f t="shared" si="122"/>
        <v>9391</v>
      </c>
      <c r="I382" s="89">
        <f t="shared" si="122"/>
        <v>5283.2</v>
      </c>
      <c r="J382" s="87">
        <f t="shared" si="128"/>
        <v>0</v>
      </c>
      <c r="K382" s="89">
        <f t="shared" si="128"/>
        <v>0</v>
      </c>
      <c r="L382" s="87">
        <f t="shared" si="129"/>
        <v>9391</v>
      </c>
      <c r="M382" s="89">
        <f t="shared" si="129"/>
        <v>5283.2</v>
      </c>
      <c r="N382" s="87"/>
      <c r="O382" s="89"/>
      <c r="P382" s="87"/>
      <c r="Q382" s="89"/>
      <c r="R382" s="87">
        <f t="shared" si="116"/>
        <v>0</v>
      </c>
      <c r="S382" s="89">
        <f t="shared" si="116"/>
        <v>0</v>
      </c>
    </row>
    <row r="383" spans="1:19" s="71" customFormat="1" ht="12.75">
      <c r="A383" s="84" t="s">
        <v>254</v>
      </c>
      <c r="B383" s="84" t="s">
        <v>260</v>
      </c>
      <c r="C383" s="85">
        <v>4120</v>
      </c>
      <c r="D383" s="86" t="s">
        <v>95</v>
      </c>
      <c r="E383" s="87">
        <v>1324</v>
      </c>
      <c r="F383" s="88">
        <v>744.73</v>
      </c>
      <c r="G383" s="87">
        <f t="shared" si="115"/>
        <v>56.24848942598187</v>
      </c>
      <c r="H383" s="87">
        <f t="shared" si="122"/>
        <v>1324</v>
      </c>
      <c r="I383" s="89">
        <f t="shared" si="122"/>
        <v>744.73</v>
      </c>
      <c r="J383" s="87">
        <f t="shared" si="128"/>
        <v>0</v>
      </c>
      <c r="K383" s="89">
        <f t="shared" si="128"/>
        <v>0</v>
      </c>
      <c r="L383" s="87">
        <f t="shared" si="129"/>
        <v>1324</v>
      </c>
      <c r="M383" s="89">
        <f t="shared" si="129"/>
        <v>744.73</v>
      </c>
      <c r="N383" s="87"/>
      <c r="O383" s="89"/>
      <c r="P383" s="87"/>
      <c r="Q383" s="89"/>
      <c r="R383" s="87">
        <f t="shared" si="116"/>
        <v>0</v>
      </c>
      <c r="S383" s="89">
        <f t="shared" si="116"/>
        <v>0</v>
      </c>
    </row>
    <row r="384" spans="1:19" s="71" customFormat="1" ht="38.25">
      <c r="A384" s="84" t="s">
        <v>254</v>
      </c>
      <c r="B384" s="84" t="s">
        <v>260</v>
      </c>
      <c r="C384" s="85">
        <v>4140</v>
      </c>
      <c r="D384" s="86" t="s">
        <v>96</v>
      </c>
      <c r="E384" s="87">
        <v>1440</v>
      </c>
      <c r="F384" s="88">
        <v>924.2</v>
      </c>
      <c r="G384" s="87">
        <f t="shared" si="115"/>
        <v>64.18055555555556</v>
      </c>
      <c r="H384" s="87">
        <f t="shared" si="122"/>
        <v>1440</v>
      </c>
      <c r="I384" s="89">
        <f t="shared" si="122"/>
        <v>924.2</v>
      </c>
      <c r="J384" s="87">
        <f t="shared" si="128"/>
        <v>0</v>
      </c>
      <c r="K384" s="89">
        <f t="shared" si="128"/>
        <v>0</v>
      </c>
      <c r="L384" s="87">
        <f t="shared" si="129"/>
        <v>1440</v>
      </c>
      <c r="M384" s="89">
        <f t="shared" si="129"/>
        <v>924.2</v>
      </c>
      <c r="N384" s="87"/>
      <c r="O384" s="89"/>
      <c r="P384" s="87"/>
      <c r="Q384" s="89"/>
      <c r="R384" s="87">
        <f t="shared" si="116"/>
        <v>0</v>
      </c>
      <c r="S384" s="89">
        <f t="shared" si="116"/>
        <v>0</v>
      </c>
    </row>
    <row r="385" spans="1:19" s="71" customFormat="1" ht="12.75">
      <c r="A385" s="84" t="s">
        <v>254</v>
      </c>
      <c r="B385" s="84" t="s">
        <v>260</v>
      </c>
      <c r="C385" s="85">
        <v>4170</v>
      </c>
      <c r="D385" s="86" t="s">
        <v>97</v>
      </c>
      <c r="E385" s="87">
        <v>2000</v>
      </c>
      <c r="F385" s="88"/>
      <c r="G385" s="87">
        <f t="shared" si="115"/>
        <v>0</v>
      </c>
      <c r="H385" s="87">
        <f t="shared" si="122"/>
        <v>2000</v>
      </c>
      <c r="I385" s="89">
        <f t="shared" si="122"/>
        <v>0</v>
      </c>
      <c r="J385" s="87">
        <f t="shared" si="128"/>
        <v>2000</v>
      </c>
      <c r="K385" s="89">
        <f t="shared" si="128"/>
        <v>0</v>
      </c>
      <c r="L385" s="87">
        <f t="shared" si="129"/>
        <v>0</v>
      </c>
      <c r="M385" s="89">
        <f t="shared" si="129"/>
        <v>0</v>
      </c>
      <c r="N385" s="87"/>
      <c r="O385" s="89"/>
      <c r="P385" s="87"/>
      <c r="Q385" s="89"/>
      <c r="R385" s="87">
        <f t="shared" si="116"/>
        <v>0</v>
      </c>
      <c r="S385" s="89">
        <f t="shared" si="116"/>
        <v>0</v>
      </c>
    </row>
    <row r="386" spans="1:19" s="71" customFormat="1" ht="12.75">
      <c r="A386" s="84" t="s">
        <v>254</v>
      </c>
      <c r="B386" s="84" t="s">
        <v>260</v>
      </c>
      <c r="C386" s="85">
        <v>4210</v>
      </c>
      <c r="D386" s="86" t="s">
        <v>98</v>
      </c>
      <c r="E386" s="87">
        <v>3000</v>
      </c>
      <c r="F386" s="88">
        <v>117.69</v>
      </c>
      <c r="G386" s="87">
        <f t="shared" si="115"/>
        <v>3.923</v>
      </c>
      <c r="H386" s="87">
        <f t="shared" si="122"/>
        <v>3000</v>
      </c>
      <c r="I386" s="89">
        <f t="shared" si="122"/>
        <v>117.69</v>
      </c>
      <c r="J386" s="87">
        <f t="shared" si="128"/>
        <v>0</v>
      </c>
      <c r="K386" s="89">
        <f t="shared" si="128"/>
        <v>0</v>
      </c>
      <c r="L386" s="87">
        <f t="shared" si="129"/>
        <v>0</v>
      </c>
      <c r="M386" s="89">
        <f t="shared" si="129"/>
        <v>0</v>
      </c>
      <c r="N386" s="87"/>
      <c r="O386" s="89"/>
      <c r="P386" s="87"/>
      <c r="Q386" s="89"/>
      <c r="R386" s="87">
        <f t="shared" si="116"/>
        <v>0</v>
      </c>
      <c r="S386" s="89">
        <f t="shared" si="116"/>
        <v>0</v>
      </c>
    </row>
    <row r="387" spans="1:19" s="71" customFormat="1" ht="12.75">
      <c r="A387" s="84" t="s">
        <v>254</v>
      </c>
      <c r="B387" s="84" t="s">
        <v>260</v>
      </c>
      <c r="C387" s="85">
        <v>4260</v>
      </c>
      <c r="D387" s="86" t="s">
        <v>143</v>
      </c>
      <c r="E387" s="87">
        <v>5000</v>
      </c>
      <c r="F387" s="88">
        <v>2820.7</v>
      </c>
      <c r="G387" s="87">
        <f t="shared" si="115"/>
        <v>56.414</v>
      </c>
      <c r="H387" s="87">
        <f t="shared" si="122"/>
        <v>5000</v>
      </c>
      <c r="I387" s="89">
        <f t="shared" si="122"/>
        <v>2820.7</v>
      </c>
      <c r="J387" s="87">
        <f t="shared" si="128"/>
        <v>0</v>
      </c>
      <c r="K387" s="89">
        <f t="shared" si="128"/>
        <v>0</v>
      </c>
      <c r="L387" s="87">
        <f t="shared" si="129"/>
        <v>0</v>
      </c>
      <c r="M387" s="89">
        <f t="shared" si="129"/>
        <v>0</v>
      </c>
      <c r="N387" s="87"/>
      <c r="O387" s="89"/>
      <c r="P387" s="87"/>
      <c r="Q387" s="89"/>
      <c r="R387" s="87">
        <f t="shared" si="116"/>
        <v>0</v>
      </c>
      <c r="S387" s="89">
        <f t="shared" si="116"/>
        <v>0</v>
      </c>
    </row>
    <row r="388" spans="1:19" s="71" customFormat="1" ht="12.75">
      <c r="A388" s="84" t="s">
        <v>254</v>
      </c>
      <c r="B388" s="84" t="s">
        <v>260</v>
      </c>
      <c r="C388" s="85">
        <v>4270</v>
      </c>
      <c r="D388" s="86" t="s">
        <v>100</v>
      </c>
      <c r="E388" s="87">
        <v>1000</v>
      </c>
      <c r="F388" s="88"/>
      <c r="G388" s="87">
        <f t="shared" si="115"/>
        <v>0</v>
      </c>
      <c r="H388" s="87">
        <f t="shared" si="122"/>
        <v>1000</v>
      </c>
      <c r="I388" s="89">
        <f t="shared" si="122"/>
        <v>0</v>
      </c>
      <c r="J388" s="87">
        <f t="shared" si="128"/>
        <v>0</v>
      </c>
      <c r="K388" s="89">
        <f t="shared" si="128"/>
        <v>0</v>
      </c>
      <c r="L388" s="87">
        <f t="shared" si="129"/>
        <v>0</v>
      </c>
      <c r="M388" s="89">
        <f t="shared" si="129"/>
        <v>0</v>
      </c>
      <c r="N388" s="87"/>
      <c r="O388" s="89"/>
      <c r="P388" s="87"/>
      <c r="Q388" s="89"/>
      <c r="R388" s="87">
        <f t="shared" si="116"/>
        <v>0</v>
      </c>
      <c r="S388" s="89">
        <f t="shared" si="116"/>
        <v>0</v>
      </c>
    </row>
    <row r="389" spans="1:19" s="71" customFormat="1" ht="12.75">
      <c r="A389" s="84" t="s">
        <v>254</v>
      </c>
      <c r="B389" s="84" t="s">
        <v>260</v>
      </c>
      <c r="C389" s="85">
        <v>4280</v>
      </c>
      <c r="D389" s="86" t="s">
        <v>144</v>
      </c>
      <c r="E389" s="87">
        <v>200</v>
      </c>
      <c r="F389" s="88"/>
      <c r="G389" s="87">
        <f t="shared" si="115"/>
        <v>0</v>
      </c>
      <c r="H389" s="87">
        <f t="shared" si="122"/>
        <v>200</v>
      </c>
      <c r="I389" s="89">
        <f t="shared" si="122"/>
        <v>0</v>
      </c>
      <c r="J389" s="87">
        <f t="shared" si="128"/>
        <v>0</v>
      </c>
      <c r="K389" s="89">
        <f t="shared" si="128"/>
        <v>0</v>
      </c>
      <c r="L389" s="87">
        <f t="shared" si="129"/>
        <v>0</v>
      </c>
      <c r="M389" s="89">
        <f t="shared" si="129"/>
        <v>0</v>
      </c>
      <c r="N389" s="87"/>
      <c r="O389" s="89"/>
      <c r="P389" s="87"/>
      <c r="Q389" s="89"/>
      <c r="R389" s="87">
        <f t="shared" si="116"/>
        <v>0</v>
      </c>
      <c r="S389" s="89">
        <f t="shared" si="116"/>
        <v>0</v>
      </c>
    </row>
    <row r="390" spans="1:19" s="71" customFormat="1" ht="12.75">
      <c r="A390" s="84" t="s">
        <v>254</v>
      </c>
      <c r="B390" s="84" t="s">
        <v>260</v>
      </c>
      <c r="C390" s="85">
        <v>4300</v>
      </c>
      <c r="D390" s="86" t="s">
        <v>88</v>
      </c>
      <c r="E390" s="87">
        <v>57000</v>
      </c>
      <c r="F390" s="88">
        <v>13640.97</v>
      </c>
      <c r="G390" s="87">
        <f t="shared" si="115"/>
        <v>23.931526315789473</v>
      </c>
      <c r="H390" s="87">
        <f t="shared" si="122"/>
        <v>57000</v>
      </c>
      <c r="I390" s="89">
        <f t="shared" si="122"/>
        <v>13640.97</v>
      </c>
      <c r="J390" s="87">
        <f t="shared" si="128"/>
        <v>0</v>
      </c>
      <c r="K390" s="89">
        <f t="shared" si="128"/>
        <v>0</v>
      </c>
      <c r="L390" s="87">
        <f t="shared" si="129"/>
        <v>0</v>
      </c>
      <c r="M390" s="89">
        <f t="shared" si="129"/>
        <v>0</v>
      </c>
      <c r="N390" s="87"/>
      <c r="O390" s="89"/>
      <c r="P390" s="87"/>
      <c r="Q390" s="89"/>
      <c r="R390" s="87">
        <f t="shared" si="116"/>
        <v>0</v>
      </c>
      <c r="S390" s="89">
        <f t="shared" si="116"/>
        <v>0</v>
      </c>
    </row>
    <row r="391" spans="1:19" s="71" customFormat="1" ht="38.25">
      <c r="A391" s="84" t="s">
        <v>254</v>
      </c>
      <c r="B391" s="84" t="s">
        <v>260</v>
      </c>
      <c r="C391" s="85">
        <v>4370</v>
      </c>
      <c r="D391" s="86" t="s">
        <v>101</v>
      </c>
      <c r="E391" s="87">
        <v>600</v>
      </c>
      <c r="F391" s="88">
        <v>274.78</v>
      </c>
      <c r="G391" s="87">
        <f t="shared" si="115"/>
        <v>45.79666666666666</v>
      </c>
      <c r="H391" s="87">
        <f t="shared" si="122"/>
        <v>600</v>
      </c>
      <c r="I391" s="89">
        <f t="shared" si="122"/>
        <v>274.78</v>
      </c>
      <c r="J391" s="87">
        <f t="shared" si="128"/>
        <v>0</v>
      </c>
      <c r="K391" s="89">
        <f t="shared" si="128"/>
        <v>0</v>
      </c>
      <c r="L391" s="87">
        <f t="shared" si="129"/>
        <v>0</v>
      </c>
      <c r="M391" s="89">
        <f t="shared" si="129"/>
        <v>0</v>
      </c>
      <c r="N391" s="87"/>
      <c r="O391" s="89"/>
      <c r="P391" s="87"/>
      <c r="Q391" s="89"/>
      <c r="R391" s="87">
        <f t="shared" si="116"/>
        <v>0</v>
      </c>
      <c r="S391" s="89">
        <f t="shared" si="116"/>
        <v>0</v>
      </c>
    </row>
    <row r="392" spans="1:19" s="71" customFormat="1" ht="25.5">
      <c r="A392" s="84" t="s">
        <v>254</v>
      </c>
      <c r="B392" s="84" t="s">
        <v>260</v>
      </c>
      <c r="C392" s="85">
        <v>4390</v>
      </c>
      <c r="D392" s="86" t="s">
        <v>123</v>
      </c>
      <c r="E392" s="87">
        <v>1000</v>
      </c>
      <c r="F392" s="88">
        <v>0</v>
      </c>
      <c r="G392" s="87">
        <f t="shared" si="115"/>
        <v>0</v>
      </c>
      <c r="H392" s="87">
        <f t="shared" si="122"/>
        <v>1000</v>
      </c>
      <c r="I392" s="89">
        <f t="shared" si="122"/>
        <v>0</v>
      </c>
      <c r="J392" s="87">
        <f t="shared" si="128"/>
        <v>0</v>
      </c>
      <c r="K392" s="89">
        <f t="shared" si="128"/>
        <v>0</v>
      </c>
      <c r="L392" s="87">
        <f t="shared" si="129"/>
        <v>0</v>
      </c>
      <c r="M392" s="89">
        <f t="shared" si="129"/>
        <v>0</v>
      </c>
      <c r="N392" s="87"/>
      <c r="O392" s="89"/>
      <c r="P392" s="87"/>
      <c r="Q392" s="89"/>
      <c r="R392" s="87">
        <f t="shared" si="116"/>
        <v>0</v>
      </c>
      <c r="S392" s="89">
        <f t="shared" si="116"/>
        <v>0</v>
      </c>
    </row>
    <row r="393" spans="1:19" s="71" customFormat="1" ht="12.75">
      <c r="A393" s="84" t="s">
        <v>254</v>
      </c>
      <c r="B393" s="84" t="s">
        <v>260</v>
      </c>
      <c r="C393" s="85">
        <v>4430</v>
      </c>
      <c r="D393" s="86" t="s">
        <v>89</v>
      </c>
      <c r="E393" s="87">
        <v>1000</v>
      </c>
      <c r="F393" s="88"/>
      <c r="G393" s="87">
        <f t="shared" si="115"/>
        <v>0</v>
      </c>
      <c r="H393" s="87">
        <f t="shared" si="122"/>
        <v>1000</v>
      </c>
      <c r="I393" s="89">
        <f t="shared" si="122"/>
        <v>0</v>
      </c>
      <c r="J393" s="87">
        <f t="shared" si="128"/>
        <v>0</v>
      </c>
      <c r="K393" s="89">
        <f t="shared" si="128"/>
        <v>0</v>
      </c>
      <c r="L393" s="87">
        <f t="shared" si="129"/>
        <v>0</v>
      </c>
      <c r="M393" s="89">
        <f t="shared" si="129"/>
        <v>0</v>
      </c>
      <c r="N393" s="87"/>
      <c r="O393" s="89"/>
      <c r="P393" s="87"/>
      <c r="Q393" s="89"/>
      <c r="R393" s="87">
        <f t="shared" si="116"/>
        <v>0</v>
      </c>
      <c r="S393" s="89">
        <f t="shared" si="116"/>
        <v>0</v>
      </c>
    </row>
    <row r="394" spans="1:19" s="71" customFormat="1" ht="25.5">
      <c r="A394" s="84" t="s">
        <v>254</v>
      </c>
      <c r="B394" s="84" t="s">
        <v>260</v>
      </c>
      <c r="C394" s="85">
        <v>4440</v>
      </c>
      <c r="D394" s="86" t="s">
        <v>133</v>
      </c>
      <c r="E394" s="87">
        <v>3200</v>
      </c>
      <c r="F394" s="88">
        <v>2400</v>
      </c>
      <c r="G394" s="87">
        <f aca="true" t="shared" si="130" ref="G394:G436">100*F394/E394</f>
        <v>75</v>
      </c>
      <c r="H394" s="87">
        <f t="shared" si="122"/>
        <v>3200</v>
      </c>
      <c r="I394" s="89">
        <f t="shared" si="122"/>
        <v>2400</v>
      </c>
      <c r="J394" s="87">
        <f t="shared" si="128"/>
        <v>0</v>
      </c>
      <c r="K394" s="89">
        <f t="shared" si="128"/>
        <v>0</v>
      </c>
      <c r="L394" s="87">
        <f t="shared" si="129"/>
        <v>3200</v>
      </c>
      <c r="M394" s="89">
        <f t="shared" si="129"/>
        <v>2400</v>
      </c>
      <c r="N394" s="87"/>
      <c r="O394" s="89"/>
      <c r="P394" s="87"/>
      <c r="Q394" s="89"/>
      <c r="R394" s="87">
        <f t="shared" si="116"/>
        <v>0</v>
      </c>
      <c r="S394" s="89">
        <f t="shared" si="116"/>
        <v>0</v>
      </c>
    </row>
    <row r="395" spans="1:19" s="71" customFormat="1" ht="12.75">
      <c r="A395" s="84" t="s">
        <v>254</v>
      </c>
      <c r="B395" s="84" t="s">
        <v>260</v>
      </c>
      <c r="C395" s="85">
        <v>4530</v>
      </c>
      <c r="D395" s="86" t="s">
        <v>104</v>
      </c>
      <c r="E395" s="87">
        <v>3000</v>
      </c>
      <c r="F395" s="88">
        <v>0</v>
      </c>
      <c r="G395" s="87">
        <f t="shared" si="130"/>
        <v>0</v>
      </c>
      <c r="H395" s="87">
        <f t="shared" si="122"/>
        <v>3000</v>
      </c>
      <c r="I395" s="89">
        <f t="shared" si="122"/>
        <v>0</v>
      </c>
      <c r="J395" s="87">
        <f t="shared" si="128"/>
        <v>0</v>
      </c>
      <c r="K395" s="89">
        <f t="shared" si="128"/>
        <v>0</v>
      </c>
      <c r="L395" s="87">
        <f t="shared" si="129"/>
        <v>0</v>
      </c>
      <c r="M395" s="89">
        <f t="shared" si="129"/>
        <v>0</v>
      </c>
      <c r="N395" s="87"/>
      <c r="O395" s="89"/>
      <c r="P395" s="87"/>
      <c r="Q395" s="89"/>
      <c r="R395" s="87">
        <f t="shared" si="116"/>
        <v>0</v>
      </c>
      <c r="S395" s="89">
        <f t="shared" si="116"/>
        <v>0</v>
      </c>
    </row>
    <row r="396" spans="1:19" s="71" customFormat="1" ht="38.25">
      <c r="A396" s="84" t="s">
        <v>254</v>
      </c>
      <c r="B396" s="84" t="s">
        <v>260</v>
      </c>
      <c r="C396" s="85">
        <v>6050</v>
      </c>
      <c r="D396" s="86" t="s">
        <v>262</v>
      </c>
      <c r="E396" s="87">
        <v>659013</v>
      </c>
      <c r="F396" s="88">
        <v>1161.5</v>
      </c>
      <c r="G396" s="87">
        <f t="shared" si="130"/>
        <v>0.1762484199856452</v>
      </c>
      <c r="H396" s="87">
        <f t="shared" si="122"/>
        <v>0</v>
      </c>
      <c r="I396" s="89">
        <f t="shared" si="122"/>
        <v>0</v>
      </c>
      <c r="J396" s="87">
        <f t="shared" si="128"/>
        <v>0</v>
      </c>
      <c r="K396" s="89">
        <f t="shared" si="128"/>
        <v>0</v>
      </c>
      <c r="L396" s="87">
        <f t="shared" si="129"/>
        <v>0</v>
      </c>
      <c r="M396" s="89">
        <f t="shared" si="129"/>
        <v>0</v>
      </c>
      <c r="N396" s="87"/>
      <c r="O396" s="89"/>
      <c r="P396" s="87"/>
      <c r="Q396" s="89"/>
      <c r="R396" s="87">
        <f t="shared" si="116"/>
        <v>659013</v>
      </c>
      <c r="S396" s="89">
        <f t="shared" si="116"/>
        <v>1161.5</v>
      </c>
    </row>
    <row r="397" spans="1:19" s="71" customFormat="1" ht="12.75">
      <c r="A397" s="90" t="s">
        <v>254</v>
      </c>
      <c r="B397" s="90" t="s">
        <v>263</v>
      </c>
      <c r="C397" s="109"/>
      <c r="D397" s="91" t="s">
        <v>264</v>
      </c>
      <c r="E397" s="92">
        <f>SUM(E398)</f>
        <v>60000</v>
      </c>
      <c r="F397" s="93">
        <f>SUM(F398)</f>
        <v>39011.36</v>
      </c>
      <c r="G397" s="92">
        <f t="shared" si="130"/>
        <v>65.01893333333334</v>
      </c>
      <c r="H397" s="92">
        <f aca="true" t="shared" si="131" ref="H397:S397">SUM(H398)</f>
        <v>60000</v>
      </c>
      <c r="I397" s="93">
        <f t="shared" si="131"/>
        <v>39011.36</v>
      </c>
      <c r="J397" s="92">
        <f t="shared" si="131"/>
        <v>0</v>
      </c>
      <c r="K397" s="93">
        <f t="shared" si="131"/>
        <v>0</v>
      </c>
      <c r="L397" s="92">
        <f t="shared" si="131"/>
        <v>0</v>
      </c>
      <c r="M397" s="93">
        <f t="shared" si="131"/>
        <v>0</v>
      </c>
      <c r="N397" s="92">
        <f t="shared" si="131"/>
        <v>0</v>
      </c>
      <c r="O397" s="93"/>
      <c r="P397" s="92">
        <f t="shared" si="131"/>
        <v>0</v>
      </c>
      <c r="Q397" s="93">
        <f t="shared" si="131"/>
        <v>0</v>
      </c>
      <c r="R397" s="92">
        <f t="shared" si="131"/>
        <v>0</v>
      </c>
      <c r="S397" s="93">
        <f t="shared" si="131"/>
        <v>0</v>
      </c>
    </row>
    <row r="398" spans="1:19" s="71" customFormat="1" ht="12.75">
      <c r="A398" s="84" t="s">
        <v>254</v>
      </c>
      <c r="B398" s="84" t="s">
        <v>263</v>
      </c>
      <c r="C398" s="85">
        <v>4300</v>
      </c>
      <c r="D398" s="86" t="s">
        <v>88</v>
      </c>
      <c r="E398" s="87">
        <v>60000</v>
      </c>
      <c r="F398" s="88">
        <v>39011.36</v>
      </c>
      <c r="G398" s="87">
        <f t="shared" si="130"/>
        <v>65.01893333333334</v>
      </c>
      <c r="H398" s="87">
        <f t="shared" si="122"/>
        <v>60000</v>
      </c>
      <c r="I398" s="89">
        <f t="shared" si="122"/>
        <v>39011.36</v>
      </c>
      <c r="J398" s="87">
        <f>IF($C398=4010,E398,0)+IF($C398=4040,E398,0)+IF($C398=4170,E398,0)</f>
        <v>0</v>
      </c>
      <c r="K398" s="89">
        <f>IF($C398=4010,F398,0)+IF($C398=4040,F398,0)+IF($C398=4170,F398,0)</f>
        <v>0</v>
      </c>
      <c r="L398" s="87">
        <f>IF($C398=4110,E398,0)+IF($C398=4120,E398,0)+IF($C398=4440,E398,0)+IF($C398=4140,E398,0)</f>
        <v>0</v>
      </c>
      <c r="M398" s="89">
        <f>IF($C398=4110,F398,0)+IF($C398=4120,F398,0)+IF($C398=4440,F398,0)+IF($C398=4140,F398,0)</f>
        <v>0</v>
      </c>
      <c r="N398" s="87"/>
      <c r="O398" s="89"/>
      <c r="P398" s="87"/>
      <c r="Q398" s="89"/>
      <c r="R398" s="87">
        <f aca="true" t="shared" si="132" ref="R398:S435">IF($C398=6050,E398,0)+IF($C398=6060,E398,0)+IF($C398=6300,E398,0)</f>
        <v>0</v>
      </c>
      <c r="S398" s="89">
        <f t="shared" si="132"/>
        <v>0</v>
      </c>
    </row>
    <row r="399" spans="1:19" s="71" customFormat="1" ht="25.5">
      <c r="A399" s="90" t="s">
        <v>254</v>
      </c>
      <c r="B399" s="90" t="s">
        <v>265</v>
      </c>
      <c r="C399" s="109"/>
      <c r="D399" s="91" t="s">
        <v>266</v>
      </c>
      <c r="E399" s="92">
        <f>SUM(E400:E405)</f>
        <v>725000</v>
      </c>
      <c r="F399" s="93">
        <f>SUM(F400:F405)</f>
        <v>151327.25999999998</v>
      </c>
      <c r="G399" s="92">
        <f t="shared" si="130"/>
        <v>20.872725517241378</v>
      </c>
      <c r="H399" s="92">
        <f aca="true" t="shared" si="133" ref="H399:S399">SUM(H400:H405)</f>
        <v>275000</v>
      </c>
      <c r="I399" s="93">
        <f>SUM(I400:I405)</f>
        <v>137327.25999999998</v>
      </c>
      <c r="J399" s="92">
        <f t="shared" si="133"/>
        <v>5000</v>
      </c>
      <c r="K399" s="93">
        <f>SUM(K400:K405)</f>
        <v>0</v>
      </c>
      <c r="L399" s="92">
        <f t="shared" si="133"/>
        <v>0</v>
      </c>
      <c r="M399" s="93">
        <f>SUM(M400:M405)</f>
        <v>0</v>
      </c>
      <c r="N399" s="92">
        <f t="shared" si="133"/>
        <v>0</v>
      </c>
      <c r="O399" s="93"/>
      <c r="P399" s="92">
        <f t="shared" si="133"/>
        <v>0</v>
      </c>
      <c r="Q399" s="93">
        <f t="shared" si="133"/>
        <v>0</v>
      </c>
      <c r="R399" s="92">
        <f t="shared" si="133"/>
        <v>450000</v>
      </c>
      <c r="S399" s="93">
        <f t="shared" si="133"/>
        <v>14000</v>
      </c>
    </row>
    <row r="400" spans="1:19" s="71" customFormat="1" ht="12.75">
      <c r="A400" s="84" t="s">
        <v>254</v>
      </c>
      <c r="B400" s="84" t="s">
        <v>265</v>
      </c>
      <c r="C400" s="85">
        <v>4170</v>
      </c>
      <c r="D400" s="86" t="s">
        <v>97</v>
      </c>
      <c r="E400" s="87">
        <v>5000</v>
      </c>
      <c r="F400" s="88"/>
      <c r="G400" s="87">
        <f t="shared" si="130"/>
        <v>0</v>
      </c>
      <c r="H400" s="87">
        <f t="shared" si="122"/>
        <v>5000</v>
      </c>
      <c r="I400" s="89">
        <f t="shared" si="122"/>
        <v>0</v>
      </c>
      <c r="J400" s="87">
        <f aca="true" t="shared" si="134" ref="J400:K405">IF($C400=4010,E400,0)+IF($C400=4040,E400,0)+IF($C400=4170,E400,0)</f>
        <v>5000</v>
      </c>
      <c r="K400" s="89">
        <f t="shared" si="134"/>
        <v>0</v>
      </c>
      <c r="L400" s="87">
        <f aca="true" t="shared" si="135" ref="L400:M405">IF($C400=4110,E400,0)+IF($C400=4120,E400,0)+IF($C400=4440,E400,0)+IF($C400=4140,E400,0)</f>
        <v>0</v>
      </c>
      <c r="M400" s="89">
        <f t="shared" si="135"/>
        <v>0</v>
      </c>
      <c r="N400" s="87"/>
      <c r="O400" s="89"/>
      <c r="P400" s="87"/>
      <c r="Q400" s="89"/>
      <c r="R400" s="87">
        <f t="shared" si="132"/>
        <v>0</v>
      </c>
      <c r="S400" s="89">
        <f t="shared" si="132"/>
        <v>0</v>
      </c>
    </row>
    <row r="401" spans="1:19" s="71" customFormat="1" ht="12.75">
      <c r="A401" s="84" t="s">
        <v>254</v>
      </c>
      <c r="B401" s="84" t="s">
        <v>265</v>
      </c>
      <c r="C401" s="85">
        <v>4260</v>
      </c>
      <c r="D401" s="86" t="s">
        <v>143</v>
      </c>
      <c r="E401" s="87">
        <v>245000</v>
      </c>
      <c r="F401" s="88">
        <v>115538.29</v>
      </c>
      <c r="G401" s="87">
        <f t="shared" si="130"/>
        <v>47.15848571428572</v>
      </c>
      <c r="H401" s="87">
        <f t="shared" si="122"/>
        <v>245000</v>
      </c>
      <c r="I401" s="89">
        <f t="shared" si="122"/>
        <v>115538.29</v>
      </c>
      <c r="J401" s="87">
        <f t="shared" si="134"/>
        <v>0</v>
      </c>
      <c r="K401" s="89">
        <f t="shared" si="134"/>
        <v>0</v>
      </c>
      <c r="L401" s="87">
        <f t="shared" si="135"/>
        <v>0</v>
      </c>
      <c r="M401" s="89">
        <f t="shared" si="135"/>
        <v>0</v>
      </c>
      <c r="N401" s="87"/>
      <c r="O401" s="89"/>
      <c r="P401" s="87"/>
      <c r="Q401" s="89"/>
      <c r="R401" s="87">
        <f t="shared" si="132"/>
        <v>0</v>
      </c>
      <c r="S401" s="89">
        <f t="shared" si="132"/>
        <v>0</v>
      </c>
    </row>
    <row r="402" spans="1:19" s="71" customFormat="1" ht="12.75">
      <c r="A402" s="84" t="s">
        <v>254</v>
      </c>
      <c r="B402" s="84" t="s">
        <v>265</v>
      </c>
      <c r="C402" s="85">
        <v>4270</v>
      </c>
      <c r="D402" s="86" t="s">
        <v>100</v>
      </c>
      <c r="E402" s="87">
        <v>13000</v>
      </c>
      <c r="F402" s="88">
        <v>12744</v>
      </c>
      <c r="G402" s="87">
        <f t="shared" si="130"/>
        <v>98.03076923076924</v>
      </c>
      <c r="H402" s="87">
        <f t="shared" si="122"/>
        <v>13000</v>
      </c>
      <c r="I402" s="89">
        <f t="shared" si="122"/>
        <v>12744</v>
      </c>
      <c r="J402" s="87">
        <f t="shared" si="134"/>
        <v>0</v>
      </c>
      <c r="K402" s="89">
        <f t="shared" si="134"/>
        <v>0</v>
      </c>
      <c r="L402" s="87">
        <f t="shared" si="135"/>
        <v>0</v>
      </c>
      <c r="M402" s="89">
        <f t="shared" si="135"/>
        <v>0</v>
      </c>
      <c r="N402" s="87"/>
      <c r="O402" s="89"/>
      <c r="P402" s="87"/>
      <c r="Q402" s="89"/>
      <c r="R402" s="87">
        <f t="shared" si="132"/>
        <v>0</v>
      </c>
      <c r="S402" s="89">
        <f t="shared" si="132"/>
        <v>0</v>
      </c>
    </row>
    <row r="403" spans="1:19" s="71" customFormat="1" ht="12.75">
      <c r="A403" s="84" t="s">
        <v>254</v>
      </c>
      <c r="B403" s="84" t="s">
        <v>265</v>
      </c>
      <c r="C403" s="85">
        <v>4300</v>
      </c>
      <c r="D403" s="86" t="s">
        <v>88</v>
      </c>
      <c r="E403" s="87">
        <v>11000</v>
      </c>
      <c r="F403" s="88">
        <v>9044.97</v>
      </c>
      <c r="G403" s="87">
        <f t="shared" si="130"/>
        <v>82.22699999999999</v>
      </c>
      <c r="H403" s="87">
        <f t="shared" si="122"/>
        <v>11000</v>
      </c>
      <c r="I403" s="89">
        <f t="shared" si="122"/>
        <v>9044.97</v>
      </c>
      <c r="J403" s="87">
        <f t="shared" si="134"/>
        <v>0</v>
      </c>
      <c r="K403" s="89">
        <f t="shared" si="134"/>
        <v>0</v>
      </c>
      <c r="L403" s="87">
        <f t="shared" si="135"/>
        <v>0</v>
      </c>
      <c r="M403" s="89">
        <f t="shared" si="135"/>
        <v>0</v>
      </c>
      <c r="N403" s="87"/>
      <c r="O403" s="89"/>
      <c r="P403" s="87"/>
      <c r="Q403" s="89"/>
      <c r="R403" s="87">
        <f t="shared" si="132"/>
        <v>0</v>
      </c>
      <c r="S403" s="89">
        <f t="shared" si="132"/>
        <v>0</v>
      </c>
    </row>
    <row r="404" spans="1:19" s="71" customFormat="1" ht="25.5">
      <c r="A404" s="84" t="s">
        <v>254</v>
      </c>
      <c r="B404" s="84" t="s">
        <v>265</v>
      </c>
      <c r="C404" s="85">
        <v>4390</v>
      </c>
      <c r="D404" s="86" t="s">
        <v>123</v>
      </c>
      <c r="E404" s="87">
        <v>1000</v>
      </c>
      <c r="F404" s="88"/>
      <c r="G404" s="87">
        <f t="shared" si="130"/>
        <v>0</v>
      </c>
      <c r="H404" s="87">
        <f t="shared" si="122"/>
        <v>1000</v>
      </c>
      <c r="I404" s="89">
        <f t="shared" si="122"/>
        <v>0</v>
      </c>
      <c r="J404" s="87">
        <f t="shared" si="134"/>
        <v>0</v>
      </c>
      <c r="K404" s="89">
        <f t="shared" si="134"/>
        <v>0</v>
      </c>
      <c r="L404" s="87">
        <f t="shared" si="135"/>
        <v>0</v>
      </c>
      <c r="M404" s="89">
        <f t="shared" si="135"/>
        <v>0</v>
      </c>
      <c r="N404" s="87"/>
      <c r="O404" s="89"/>
      <c r="P404" s="87"/>
      <c r="Q404" s="89"/>
      <c r="R404" s="87">
        <f t="shared" si="132"/>
        <v>0</v>
      </c>
      <c r="S404" s="89">
        <f t="shared" si="132"/>
        <v>0</v>
      </c>
    </row>
    <row r="405" spans="1:19" s="71" customFormat="1" ht="25.5">
      <c r="A405" s="84" t="s">
        <v>254</v>
      </c>
      <c r="B405" s="84" t="s">
        <v>265</v>
      </c>
      <c r="C405" s="85">
        <v>6050</v>
      </c>
      <c r="D405" s="86" t="s">
        <v>82</v>
      </c>
      <c r="E405" s="87">
        <v>450000</v>
      </c>
      <c r="F405" s="88">
        <v>14000</v>
      </c>
      <c r="G405" s="87">
        <f t="shared" si="130"/>
        <v>3.111111111111111</v>
      </c>
      <c r="H405" s="87">
        <f t="shared" si="122"/>
        <v>0</v>
      </c>
      <c r="I405" s="89">
        <f t="shared" si="122"/>
        <v>0</v>
      </c>
      <c r="J405" s="87">
        <f t="shared" si="134"/>
        <v>0</v>
      </c>
      <c r="K405" s="89">
        <f t="shared" si="134"/>
        <v>0</v>
      </c>
      <c r="L405" s="87">
        <f t="shared" si="135"/>
        <v>0</v>
      </c>
      <c r="M405" s="89">
        <f t="shared" si="135"/>
        <v>0</v>
      </c>
      <c r="N405" s="87"/>
      <c r="O405" s="89"/>
      <c r="P405" s="87"/>
      <c r="Q405" s="89"/>
      <c r="R405" s="87">
        <f t="shared" si="132"/>
        <v>450000</v>
      </c>
      <c r="S405" s="89">
        <f t="shared" si="132"/>
        <v>14000</v>
      </c>
    </row>
    <row r="406" spans="1:19" s="71" customFormat="1" ht="12.75">
      <c r="A406" s="90" t="s">
        <v>254</v>
      </c>
      <c r="B406" s="90" t="s">
        <v>267</v>
      </c>
      <c r="C406" s="109"/>
      <c r="D406" s="91" t="s">
        <v>248</v>
      </c>
      <c r="E406" s="92">
        <f>SUM(E407:E411)</f>
        <v>55000</v>
      </c>
      <c r="F406" s="93">
        <f>SUM(F407:F411)</f>
        <v>4756.98</v>
      </c>
      <c r="G406" s="92">
        <f t="shared" si="130"/>
        <v>8.649054545454545</v>
      </c>
      <c r="H406" s="92">
        <f aca="true" t="shared" si="136" ref="H406:S406">SUM(H407:H411)</f>
        <v>23500</v>
      </c>
      <c r="I406" s="93">
        <f>SUM(I407:I411)</f>
        <v>4756.98</v>
      </c>
      <c r="J406" s="92">
        <f t="shared" si="136"/>
        <v>0</v>
      </c>
      <c r="K406" s="93">
        <f>SUM(K407:K411)</f>
        <v>0</v>
      </c>
      <c r="L406" s="92">
        <f t="shared" si="136"/>
        <v>0</v>
      </c>
      <c r="M406" s="93">
        <f>SUM(M407:M411)</f>
        <v>0</v>
      </c>
      <c r="N406" s="92">
        <f t="shared" si="136"/>
        <v>0</v>
      </c>
      <c r="O406" s="93"/>
      <c r="P406" s="92">
        <f t="shared" si="136"/>
        <v>0</v>
      </c>
      <c r="Q406" s="93">
        <f t="shared" si="136"/>
        <v>0</v>
      </c>
      <c r="R406" s="92">
        <f t="shared" si="136"/>
        <v>31500</v>
      </c>
      <c r="S406" s="93">
        <f t="shared" si="136"/>
        <v>0</v>
      </c>
    </row>
    <row r="407" spans="1:19" s="71" customFormat="1" ht="12.75">
      <c r="A407" s="84" t="s">
        <v>254</v>
      </c>
      <c r="B407" s="84" t="s">
        <v>267</v>
      </c>
      <c r="C407" s="85">
        <v>4210</v>
      </c>
      <c r="D407" s="86" t="s">
        <v>98</v>
      </c>
      <c r="E407" s="87">
        <v>3000</v>
      </c>
      <c r="F407" s="88">
        <v>1866.6</v>
      </c>
      <c r="G407" s="87">
        <f t="shared" si="130"/>
        <v>62.22</v>
      </c>
      <c r="H407" s="87">
        <f t="shared" si="122"/>
        <v>3000</v>
      </c>
      <c r="I407" s="89">
        <f t="shared" si="122"/>
        <v>1866.6</v>
      </c>
      <c r="J407" s="87">
        <f aca="true" t="shared" si="137" ref="J407:K411">IF($C407=4010,E407,0)+IF($C407=4040,E407,0)+IF($C407=4170,E407,0)</f>
        <v>0</v>
      </c>
      <c r="K407" s="89">
        <f t="shared" si="137"/>
        <v>0</v>
      </c>
      <c r="L407" s="87">
        <f aca="true" t="shared" si="138" ref="L407:M411">IF($C407=4110,E407,0)+IF($C407=4120,E407,0)+IF($C407=4440,E407,0)+IF($C407=4140,E407,0)</f>
        <v>0</v>
      </c>
      <c r="M407" s="89">
        <f t="shared" si="138"/>
        <v>0</v>
      </c>
      <c r="N407" s="87"/>
      <c r="O407" s="89"/>
      <c r="P407" s="87"/>
      <c r="Q407" s="89"/>
      <c r="R407" s="87">
        <f t="shared" si="132"/>
        <v>0</v>
      </c>
      <c r="S407" s="89">
        <f t="shared" si="132"/>
        <v>0</v>
      </c>
    </row>
    <row r="408" spans="1:19" s="71" customFormat="1" ht="12.75">
      <c r="A408" s="84" t="s">
        <v>254</v>
      </c>
      <c r="B408" s="84" t="s">
        <v>267</v>
      </c>
      <c r="C408" s="85">
        <v>4260</v>
      </c>
      <c r="D408" s="86" t="s">
        <v>143</v>
      </c>
      <c r="E408" s="87">
        <v>500</v>
      </c>
      <c r="F408" s="88"/>
      <c r="G408" s="87">
        <f t="shared" si="130"/>
        <v>0</v>
      </c>
      <c r="H408" s="87">
        <f t="shared" si="122"/>
        <v>500</v>
      </c>
      <c r="I408" s="89">
        <f t="shared" si="122"/>
        <v>0</v>
      </c>
      <c r="J408" s="87">
        <f t="shared" si="137"/>
        <v>0</v>
      </c>
      <c r="K408" s="89">
        <f t="shared" si="137"/>
        <v>0</v>
      </c>
      <c r="L408" s="87">
        <f t="shared" si="138"/>
        <v>0</v>
      </c>
      <c r="M408" s="89">
        <f t="shared" si="138"/>
        <v>0</v>
      </c>
      <c r="N408" s="87"/>
      <c r="O408" s="89"/>
      <c r="P408" s="87"/>
      <c r="Q408" s="89"/>
      <c r="R408" s="87">
        <f t="shared" si="132"/>
        <v>0</v>
      </c>
      <c r="S408" s="89">
        <f t="shared" si="132"/>
        <v>0</v>
      </c>
    </row>
    <row r="409" spans="1:19" s="71" customFormat="1" ht="12.75">
      <c r="A409" s="84" t="s">
        <v>254</v>
      </c>
      <c r="B409" s="84" t="s">
        <v>267</v>
      </c>
      <c r="C409" s="85">
        <v>4270</v>
      </c>
      <c r="D409" s="86" t="s">
        <v>100</v>
      </c>
      <c r="E409" s="87">
        <v>5000</v>
      </c>
      <c r="F409" s="88"/>
      <c r="G409" s="87">
        <f t="shared" si="130"/>
        <v>0</v>
      </c>
      <c r="H409" s="87">
        <f t="shared" si="122"/>
        <v>5000</v>
      </c>
      <c r="I409" s="89">
        <f t="shared" si="122"/>
        <v>0</v>
      </c>
      <c r="J409" s="87">
        <f t="shared" si="137"/>
        <v>0</v>
      </c>
      <c r="K409" s="89">
        <f t="shared" si="137"/>
        <v>0</v>
      </c>
      <c r="L409" s="87">
        <f t="shared" si="138"/>
        <v>0</v>
      </c>
      <c r="M409" s="89">
        <f t="shared" si="138"/>
        <v>0</v>
      </c>
      <c r="N409" s="87"/>
      <c r="O409" s="89"/>
      <c r="P409" s="87"/>
      <c r="Q409" s="89"/>
      <c r="R409" s="87">
        <f t="shared" si="132"/>
        <v>0</v>
      </c>
      <c r="S409" s="89">
        <f t="shared" si="132"/>
        <v>0</v>
      </c>
    </row>
    <row r="410" spans="1:19" s="71" customFormat="1" ht="12.75">
      <c r="A410" s="84" t="s">
        <v>254</v>
      </c>
      <c r="B410" s="84" t="s">
        <v>267</v>
      </c>
      <c r="C410" s="85">
        <v>4300</v>
      </c>
      <c r="D410" s="86" t="s">
        <v>88</v>
      </c>
      <c r="E410" s="87">
        <v>15000</v>
      </c>
      <c r="F410" s="88">
        <v>2890.38</v>
      </c>
      <c r="G410" s="87">
        <f t="shared" si="130"/>
        <v>19.2692</v>
      </c>
      <c r="H410" s="87">
        <f t="shared" si="122"/>
        <v>15000</v>
      </c>
      <c r="I410" s="89">
        <f t="shared" si="122"/>
        <v>2890.38</v>
      </c>
      <c r="J410" s="87">
        <f t="shared" si="137"/>
        <v>0</v>
      </c>
      <c r="K410" s="89">
        <f t="shared" si="137"/>
        <v>0</v>
      </c>
      <c r="L410" s="87">
        <f t="shared" si="138"/>
        <v>0</v>
      </c>
      <c r="M410" s="89">
        <f t="shared" si="138"/>
        <v>0</v>
      </c>
      <c r="N410" s="87"/>
      <c r="O410" s="89"/>
      <c r="P410" s="87"/>
      <c r="Q410" s="89"/>
      <c r="R410" s="87">
        <f t="shared" si="132"/>
        <v>0</v>
      </c>
      <c r="S410" s="89">
        <f t="shared" si="132"/>
        <v>0</v>
      </c>
    </row>
    <row r="411" spans="1:19" s="71" customFormat="1" ht="25.5">
      <c r="A411" s="94" t="s">
        <v>254</v>
      </c>
      <c r="B411" s="94" t="s">
        <v>267</v>
      </c>
      <c r="C411" s="95">
        <v>6050</v>
      </c>
      <c r="D411" s="96" t="s">
        <v>268</v>
      </c>
      <c r="E411" s="99">
        <v>31500</v>
      </c>
      <c r="F411" s="100"/>
      <c r="G411" s="99">
        <f t="shared" si="130"/>
        <v>0</v>
      </c>
      <c r="H411" s="99">
        <f t="shared" si="122"/>
        <v>0</v>
      </c>
      <c r="I411" s="101">
        <f t="shared" si="122"/>
        <v>0</v>
      </c>
      <c r="J411" s="99">
        <f t="shared" si="137"/>
        <v>0</v>
      </c>
      <c r="K411" s="101">
        <f t="shared" si="137"/>
        <v>0</v>
      </c>
      <c r="L411" s="99">
        <f t="shared" si="138"/>
        <v>0</v>
      </c>
      <c r="M411" s="101">
        <f t="shared" si="138"/>
        <v>0</v>
      </c>
      <c r="N411" s="99"/>
      <c r="O411" s="101"/>
      <c r="P411" s="99"/>
      <c r="Q411" s="101"/>
      <c r="R411" s="99">
        <f t="shared" si="132"/>
        <v>31500</v>
      </c>
      <c r="S411" s="101">
        <f t="shared" si="132"/>
        <v>0</v>
      </c>
    </row>
    <row r="412" spans="1:19" s="71" customFormat="1" ht="25.5">
      <c r="A412" s="75" t="s">
        <v>269</v>
      </c>
      <c r="B412" s="75"/>
      <c r="C412" s="102"/>
      <c r="D412" s="76" t="s">
        <v>270</v>
      </c>
      <c r="E412" s="77">
        <f aca="true" t="shared" si="139" ref="E412:S413">SUM(E413)</f>
        <v>201860</v>
      </c>
      <c r="F412" s="78">
        <f t="shared" si="139"/>
        <v>110000</v>
      </c>
      <c r="G412" s="77">
        <f t="shared" si="130"/>
        <v>54.49321311800258</v>
      </c>
      <c r="H412" s="77">
        <f t="shared" si="139"/>
        <v>201860</v>
      </c>
      <c r="I412" s="78">
        <f t="shared" si="139"/>
        <v>110000</v>
      </c>
      <c r="J412" s="77">
        <f t="shared" si="139"/>
        <v>0</v>
      </c>
      <c r="K412" s="78">
        <f t="shared" si="139"/>
        <v>0</v>
      </c>
      <c r="L412" s="77">
        <f t="shared" si="139"/>
        <v>0</v>
      </c>
      <c r="M412" s="78">
        <f t="shared" si="139"/>
        <v>0</v>
      </c>
      <c r="N412" s="77">
        <f t="shared" si="139"/>
        <v>201860</v>
      </c>
      <c r="O412" s="78">
        <f t="shared" si="139"/>
        <v>110000</v>
      </c>
      <c r="P412" s="77">
        <f t="shared" si="139"/>
        <v>0</v>
      </c>
      <c r="Q412" s="78">
        <f t="shared" si="139"/>
        <v>0</v>
      </c>
      <c r="R412" s="77">
        <f t="shared" si="139"/>
        <v>0</v>
      </c>
      <c r="S412" s="78">
        <f t="shared" si="139"/>
        <v>0</v>
      </c>
    </row>
    <row r="413" spans="1:19" s="71" customFormat="1" ht="12.75">
      <c r="A413" s="80" t="s">
        <v>269</v>
      </c>
      <c r="B413" s="80" t="s">
        <v>271</v>
      </c>
      <c r="C413" s="108"/>
      <c r="D413" s="81" t="s">
        <v>272</v>
      </c>
      <c r="E413" s="82">
        <f t="shared" si="139"/>
        <v>201860</v>
      </c>
      <c r="F413" s="83">
        <f t="shared" si="139"/>
        <v>110000</v>
      </c>
      <c r="G413" s="82">
        <f t="shared" si="130"/>
        <v>54.49321311800258</v>
      </c>
      <c r="H413" s="82">
        <f t="shared" si="139"/>
        <v>201860</v>
      </c>
      <c r="I413" s="83">
        <f t="shared" si="139"/>
        <v>110000</v>
      </c>
      <c r="J413" s="82">
        <f t="shared" si="139"/>
        <v>0</v>
      </c>
      <c r="K413" s="83">
        <f t="shared" si="139"/>
        <v>0</v>
      </c>
      <c r="L413" s="82">
        <f t="shared" si="139"/>
        <v>0</v>
      </c>
      <c r="M413" s="83">
        <f t="shared" si="139"/>
        <v>0</v>
      </c>
      <c r="N413" s="82">
        <f t="shared" si="139"/>
        <v>201860</v>
      </c>
      <c r="O413" s="83">
        <f t="shared" si="139"/>
        <v>110000</v>
      </c>
      <c r="P413" s="82">
        <f t="shared" si="139"/>
        <v>0</v>
      </c>
      <c r="Q413" s="83">
        <f t="shared" si="139"/>
        <v>0</v>
      </c>
      <c r="R413" s="82">
        <f t="shared" si="139"/>
        <v>0</v>
      </c>
      <c r="S413" s="83">
        <f t="shared" si="139"/>
        <v>0</v>
      </c>
    </row>
    <row r="414" spans="1:19" s="71" customFormat="1" ht="25.5">
      <c r="A414" s="94" t="s">
        <v>269</v>
      </c>
      <c r="B414" s="94" t="s">
        <v>271</v>
      </c>
      <c r="C414" s="95">
        <v>2480</v>
      </c>
      <c r="D414" s="96" t="s">
        <v>273</v>
      </c>
      <c r="E414" s="99">
        <v>201860</v>
      </c>
      <c r="F414" s="100">
        <v>110000</v>
      </c>
      <c r="G414" s="99">
        <f t="shared" si="130"/>
        <v>54.49321311800258</v>
      </c>
      <c r="H414" s="99">
        <f t="shared" si="122"/>
        <v>201860</v>
      </c>
      <c r="I414" s="101">
        <f t="shared" si="122"/>
        <v>110000</v>
      </c>
      <c r="J414" s="99">
        <f>IF($C414=4010,E414,0)+IF($C414=4040,E414,0)+IF($C414=4170,E414,0)</f>
        <v>0</v>
      </c>
      <c r="K414" s="101">
        <f>IF($C414=4010,F414,0)+IF($C414=4040,F414,0)+IF($C414=4170,F414,0)</f>
        <v>0</v>
      </c>
      <c r="L414" s="99">
        <f>IF($C414=4110,E414,0)+IF($C414=4120,E414,0)+IF($C414=4440,E414,0)+IF($C414=4140,E414,0)</f>
        <v>0</v>
      </c>
      <c r="M414" s="101">
        <f>IF($C414=4110,F414,0)+IF($C414=4120,F414,0)+IF($C414=4440,F414,0)+IF($C414=4140,F414,0)</f>
        <v>0</v>
      </c>
      <c r="N414" s="99">
        <f>E414</f>
        <v>201860</v>
      </c>
      <c r="O414" s="101">
        <f>I414</f>
        <v>110000</v>
      </c>
      <c r="P414" s="99"/>
      <c r="Q414" s="101"/>
      <c r="R414" s="99">
        <f t="shared" si="132"/>
        <v>0</v>
      </c>
      <c r="S414" s="101">
        <f t="shared" si="132"/>
        <v>0</v>
      </c>
    </row>
    <row r="415" spans="1:19" s="71" customFormat="1" ht="12.75">
      <c r="A415" s="75" t="s">
        <v>274</v>
      </c>
      <c r="B415" s="75"/>
      <c r="C415" s="102"/>
      <c r="D415" s="76" t="s">
        <v>275</v>
      </c>
      <c r="E415" s="77">
        <f>SUM(E416,E434)</f>
        <v>251375</v>
      </c>
      <c r="F415" s="78">
        <f>SUM(F416,F434)</f>
        <v>100288.33</v>
      </c>
      <c r="G415" s="77">
        <f t="shared" si="130"/>
        <v>39.89590452511189</v>
      </c>
      <c r="H415" s="77">
        <f aca="true" t="shared" si="140" ref="H415:S415">SUM(H416,H434)</f>
        <v>243375</v>
      </c>
      <c r="I415" s="78">
        <f>SUM(I416,I434)</f>
        <v>100288.33</v>
      </c>
      <c r="J415" s="77">
        <f t="shared" si="140"/>
        <v>124030</v>
      </c>
      <c r="K415" s="78">
        <f>SUM(K416,K434)</f>
        <v>51857.21</v>
      </c>
      <c r="L415" s="77">
        <f t="shared" si="140"/>
        <v>27345</v>
      </c>
      <c r="M415" s="78">
        <f>SUM(M416,M434)</f>
        <v>11375.4</v>
      </c>
      <c r="N415" s="77">
        <f t="shared" si="140"/>
        <v>30000</v>
      </c>
      <c r="O415" s="78">
        <f t="shared" si="140"/>
        <v>17500</v>
      </c>
      <c r="P415" s="77">
        <f t="shared" si="140"/>
        <v>0</v>
      </c>
      <c r="Q415" s="78">
        <f t="shared" si="140"/>
        <v>0</v>
      </c>
      <c r="R415" s="77">
        <f t="shared" si="140"/>
        <v>8000</v>
      </c>
      <c r="S415" s="78">
        <f t="shared" si="140"/>
        <v>0</v>
      </c>
    </row>
    <row r="416" spans="1:19" s="71" customFormat="1" ht="25.5">
      <c r="A416" s="80" t="s">
        <v>274</v>
      </c>
      <c r="B416" s="80" t="s">
        <v>276</v>
      </c>
      <c r="C416" s="108"/>
      <c r="D416" s="81" t="s">
        <v>277</v>
      </c>
      <c r="E416" s="82">
        <f>SUM(E417:E433)</f>
        <v>216375</v>
      </c>
      <c r="F416" s="83">
        <f>SUM(F417:F433)</f>
        <v>82788.33</v>
      </c>
      <c r="G416" s="82">
        <f t="shared" si="130"/>
        <v>38.261504332755635</v>
      </c>
      <c r="H416" s="82">
        <f aca="true" t="shared" si="141" ref="H416:S416">SUM(H417:H433)</f>
        <v>208375</v>
      </c>
      <c r="I416" s="83">
        <f>SUM(I417:I433)</f>
        <v>82788.33</v>
      </c>
      <c r="J416" s="82">
        <f t="shared" si="141"/>
        <v>124030</v>
      </c>
      <c r="K416" s="83">
        <f>SUM(K417:K433)</f>
        <v>51857.21</v>
      </c>
      <c r="L416" s="82">
        <f t="shared" si="141"/>
        <v>27345</v>
      </c>
      <c r="M416" s="83">
        <f>SUM(M417:M433)</f>
        <v>11375.4</v>
      </c>
      <c r="N416" s="82">
        <f t="shared" si="141"/>
        <v>0</v>
      </c>
      <c r="O416" s="83"/>
      <c r="P416" s="82">
        <f t="shared" si="141"/>
        <v>0</v>
      </c>
      <c r="Q416" s="83">
        <f t="shared" si="141"/>
        <v>0</v>
      </c>
      <c r="R416" s="82">
        <f t="shared" si="141"/>
        <v>8000</v>
      </c>
      <c r="S416" s="83">
        <f t="shared" si="141"/>
        <v>0</v>
      </c>
    </row>
    <row r="417" spans="1:19" s="71" customFormat="1" ht="25.5">
      <c r="A417" s="84" t="s">
        <v>274</v>
      </c>
      <c r="B417" s="84" t="s">
        <v>276</v>
      </c>
      <c r="C417" s="85">
        <v>3020</v>
      </c>
      <c r="D417" s="86" t="s">
        <v>142</v>
      </c>
      <c r="E417" s="87">
        <v>2200</v>
      </c>
      <c r="F417" s="88">
        <v>430</v>
      </c>
      <c r="G417" s="87">
        <f t="shared" si="130"/>
        <v>19.545454545454547</v>
      </c>
      <c r="H417" s="87">
        <f t="shared" si="122"/>
        <v>2200</v>
      </c>
      <c r="I417" s="89">
        <f t="shared" si="122"/>
        <v>430</v>
      </c>
      <c r="J417" s="87">
        <f aca="true" t="shared" si="142" ref="J417:K432">IF($C417=4010,E417,0)+IF($C417=4040,E417,0)+IF($C417=4170,E417,0)</f>
        <v>0</v>
      </c>
      <c r="K417" s="89">
        <f t="shared" si="142"/>
        <v>0</v>
      </c>
      <c r="L417" s="87">
        <f aca="true" t="shared" si="143" ref="L417:M432">IF($C417=4110,E417,0)+IF($C417=4120,E417,0)+IF($C417=4440,E417,0)+IF($C417=4140,E417,0)</f>
        <v>0</v>
      </c>
      <c r="M417" s="89">
        <f t="shared" si="143"/>
        <v>0</v>
      </c>
      <c r="N417" s="87"/>
      <c r="O417" s="89"/>
      <c r="P417" s="87"/>
      <c r="Q417" s="89"/>
      <c r="R417" s="87">
        <f t="shared" si="132"/>
        <v>0</v>
      </c>
      <c r="S417" s="89">
        <f t="shared" si="132"/>
        <v>0</v>
      </c>
    </row>
    <row r="418" spans="1:19" s="71" customFormat="1" ht="25.5">
      <c r="A418" s="84" t="s">
        <v>274</v>
      </c>
      <c r="B418" s="84" t="s">
        <v>276</v>
      </c>
      <c r="C418" s="85">
        <v>4010</v>
      </c>
      <c r="D418" s="86" t="s">
        <v>132</v>
      </c>
      <c r="E418" s="87">
        <v>104330</v>
      </c>
      <c r="F418" s="88">
        <v>45601.97</v>
      </c>
      <c r="G418" s="87">
        <f t="shared" si="130"/>
        <v>43.70935493146746</v>
      </c>
      <c r="H418" s="87">
        <f t="shared" si="122"/>
        <v>104330</v>
      </c>
      <c r="I418" s="89">
        <f t="shared" si="122"/>
        <v>45601.97</v>
      </c>
      <c r="J418" s="87">
        <f t="shared" si="142"/>
        <v>104330</v>
      </c>
      <c r="K418" s="89">
        <f t="shared" si="142"/>
        <v>45601.97</v>
      </c>
      <c r="L418" s="87">
        <f t="shared" si="143"/>
        <v>0</v>
      </c>
      <c r="M418" s="89">
        <f t="shared" si="143"/>
        <v>0</v>
      </c>
      <c r="N418" s="87"/>
      <c r="O418" s="89"/>
      <c r="P418" s="87"/>
      <c r="Q418" s="89"/>
      <c r="R418" s="87">
        <f t="shared" si="132"/>
        <v>0</v>
      </c>
      <c r="S418" s="89">
        <f t="shared" si="132"/>
        <v>0</v>
      </c>
    </row>
    <row r="419" spans="1:19" s="71" customFormat="1" ht="12.75">
      <c r="A419" s="84" t="s">
        <v>274</v>
      </c>
      <c r="B419" s="84" t="s">
        <v>276</v>
      </c>
      <c r="C419" s="85">
        <v>4040</v>
      </c>
      <c r="D419" s="86" t="s">
        <v>93</v>
      </c>
      <c r="E419" s="87">
        <v>5700</v>
      </c>
      <c r="F419" s="88">
        <v>5495.24</v>
      </c>
      <c r="G419" s="87">
        <f t="shared" si="130"/>
        <v>96.40771929824561</v>
      </c>
      <c r="H419" s="87">
        <f t="shared" si="122"/>
        <v>5700</v>
      </c>
      <c r="I419" s="89">
        <f t="shared" si="122"/>
        <v>5495.24</v>
      </c>
      <c r="J419" s="87">
        <f t="shared" si="142"/>
        <v>5700</v>
      </c>
      <c r="K419" s="89">
        <f t="shared" si="142"/>
        <v>5495.24</v>
      </c>
      <c r="L419" s="87">
        <f t="shared" si="143"/>
        <v>0</v>
      </c>
      <c r="M419" s="89">
        <f t="shared" si="143"/>
        <v>0</v>
      </c>
      <c r="N419" s="87"/>
      <c r="O419" s="89"/>
      <c r="P419" s="87"/>
      <c r="Q419" s="89"/>
      <c r="R419" s="87">
        <f t="shared" si="132"/>
        <v>0</v>
      </c>
      <c r="S419" s="89">
        <f t="shared" si="132"/>
        <v>0</v>
      </c>
    </row>
    <row r="420" spans="1:19" s="71" customFormat="1" ht="12.75">
      <c r="A420" s="84" t="s">
        <v>274</v>
      </c>
      <c r="B420" s="84" t="s">
        <v>276</v>
      </c>
      <c r="C420" s="85">
        <v>4110</v>
      </c>
      <c r="D420" s="86" t="s">
        <v>94</v>
      </c>
      <c r="E420" s="87">
        <v>21259</v>
      </c>
      <c r="F420" s="88">
        <v>7903.28</v>
      </c>
      <c r="G420" s="87">
        <f t="shared" si="130"/>
        <v>37.1761606848864</v>
      </c>
      <c r="H420" s="87">
        <f aca="true" t="shared" si="144" ref="H420:I435">E420-R420</f>
        <v>21259</v>
      </c>
      <c r="I420" s="89">
        <f t="shared" si="144"/>
        <v>7903.28</v>
      </c>
      <c r="J420" s="87">
        <f t="shared" si="142"/>
        <v>0</v>
      </c>
      <c r="K420" s="89">
        <f t="shared" si="142"/>
        <v>0</v>
      </c>
      <c r="L420" s="87">
        <f t="shared" si="143"/>
        <v>21259</v>
      </c>
      <c r="M420" s="89">
        <f t="shared" si="143"/>
        <v>7903.28</v>
      </c>
      <c r="N420" s="87"/>
      <c r="O420" s="89"/>
      <c r="P420" s="87"/>
      <c r="Q420" s="89"/>
      <c r="R420" s="87">
        <f t="shared" si="132"/>
        <v>0</v>
      </c>
      <c r="S420" s="89">
        <f t="shared" si="132"/>
        <v>0</v>
      </c>
    </row>
    <row r="421" spans="1:19" s="71" customFormat="1" ht="12.75">
      <c r="A421" s="84" t="s">
        <v>274</v>
      </c>
      <c r="B421" s="84" t="s">
        <v>276</v>
      </c>
      <c r="C421" s="85">
        <v>4120</v>
      </c>
      <c r="D421" s="86" t="s">
        <v>95</v>
      </c>
      <c r="E421" s="87">
        <v>2886</v>
      </c>
      <c r="F421" s="88">
        <v>1072.12</v>
      </c>
      <c r="G421" s="87">
        <f t="shared" si="130"/>
        <v>37.14899514899514</v>
      </c>
      <c r="H421" s="87">
        <f t="shared" si="144"/>
        <v>2886</v>
      </c>
      <c r="I421" s="89">
        <f t="shared" si="144"/>
        <v>1072.12</v>
      </c>
      <c r="J421" s="87">
        <f t="shared" si="142"/>
        <v>0</v>
      </c>
      <c r="K421" s="89">
        <f t="shared" si="142"/>
        <v>0</v>
      </c>
      <c r="L421" s="87">
        <f t="shared" si="143"/>
        <v>2886</v>
      </c>
      <c r="M421" s="89">
        <f t="shared" si="143"/>
        <v>1072.12</v>
      </c>
      <c r="N421" s="87"/>
      <c r="O421" s="89"/>
      <c r="P421" s="87"/>
      <c r="Q421" s="89"/>
      <c r="R421" s="87">
        <f t="shared" si="132"/>
        <v>0</v>
      </c>
      <c r="S421" s="89">
        <f t="shared" si="132"/>
        <v>0</v>
      </c>
    </row>
    <row r="422" spans="1:19" s="71" customFormat="1" ht="12.75">
      <c r="A422" s="84" t="s">
        <v>274</v>
      </c>
      <c r="B422" s="84" t="s">
        <v>276</v>
      </c>
      <c r="C422" s="85">
        <v>4170</v>
      </c>
      <c r="D422" s="86" t="s">
        <v>97</v>
      </c>
      <c r="E422" s="87">
        <v>14000</v>
      </c>
      <c r="F422" s="88">
        <v>760</v>
      </c>
      <c r="G422" s="87">
        <f t="shared" si="130"/>
        <v>5.428571428571429</v>
      </c>
      <c r="H422" s="87">
        <f t="shared" si="144"/>
        <v>14000</v>
      </c>
      <c r="I422" s="89">
        <f t="shared" si="144"/>
        <v>760</v>
      </c>
      <c r="J422" s="87">
        <f t="shared" si="142"/>
        <v>14000</v>
      </c>
      <c r="K422" s="89">
        <f t="shared" si="142"/>
        <v>760</v>
      </c>
      <c r="L422" s="87">
        <f t="shared" si="143"/>
        <v>0</v>
      </c>
      <c r="M422" s="89">
        <f t="shared" si="143"/>
        <v>0</v>
      </c>
      <c r="N422" s="87"/>
      <c r="O422" s="89"/>
      <c r="P422" s="87"/>
      <c r="Q422" s="89"/>
      <c r="R422" s="87">
        <f t="shared" si="132"/>
        <v>0</v>
      </c>
      <c r="S422" s="89">
        <f t="shared" si="132"/>
        <v>0</v>
      </c>
    </row>
    <row r="423" spans="1:19" s="71" customFormat="1" ht="12.75">
      <c r="A423" s="84" t="s">
        <v>274</v>
      </c>
      <c r="B423" s="84" t="s">
        <v>276</v>
      </c>
      <c r="C423" s="85">
        <v>4210</v>
      </c>
      <c r="D423" s="86" t="s">
        <v>98</v>
      </c>
      <c r="E423" s="87">
        <v>29300</v>
      </c>
      <c r="F423" s="88">
        <v>4717.21</v>
      </c>
      <c r="G423" s="87">
        <f t="shared" si="130"/>
        <v>16.099692832764504</v>
      </c>
      <c r="H423" s="87">
        <f t="shared" si="144"/>
        <v>29300</v>
      </c>
      <c r="I423" s="89">
        <f t="shared" si="144"/>
        <v>4717.21</v>
      </c>
      <c r="J423" s="87">
        <f t="shared" si="142"/>
        <v>0</v>
      </c>
      <c r="K423" s="89">
        <f t="shared" si="142"/>
        <v>0</v>
      </c>
      <c r="L423" s="87">
        <f t="shared" si="143"/>
        <v>0</v>
      </c>
      <c r="M423" s="89">
        <f t="shared" si="143"/>
        <v>0</v>
      </c>
      <c r="N423" s="87"/>
      <c r="O423" s="89"/>
      <c r="P423" s="87"/>
      <c r="Q423" s="89"/>
      <c r="R423" s="87">
        <f t="shared" si="132"/>
        <v>0</v>
      </c>
      <c r="S423" s="89">
        <f t="shared" si="132"/>
        <v>0</v>
      </c>
    </row>
    <row r="424" spans="1:19" s="71" customFormat="1" ht="12.75">
      <c r="A424" s="84" t="s">
        <v>274</v>
      </c>
      <c r="B424" s="84" t="s">
        <v>276</v>
      </c>
      <c r="C424" s="85">
        <v>4260</v>
      </c>
      <c r="D424" s="86" t="s">
        <v>143</v>
      </c>
      <c r="E424" s="87">
        <v>800</v>
      </c>
      <c r="F424" s="88">
        <v>107.46</v>
      </c>
      <c r="G424" s="87">
        <f t="shared" si="130"/>
        <v>13.4325</v>
      </c>
      <c r="H424" s="87">
        <f t="shared" si="144"/>
        <v>800</v>
      </c>
      <c r="I424" s="89">
        <f t="shared" si="144"/>
        <v>107.46</v>
      </c>
      <c r="J424" s="87">
        <f t="shared" si="142"/>
        <v>0</v>
      </c>
      <c r="K424" s="89">
        <f t="shared" si="142"/>
        <v>0</v>
      </c>
      <c r="L424" s="87">
        <f t="shared" si="143"/>
        <v>0</v>
      </c>
      <c r="M424" s="89">
        <f t="shared" si="143"/>
        <v>0</v>
      </c>
      <c r="N424" s="87"/>
      <c r="O424" s="89"/>
      <c r="P424" s="87"/>
      <c r="Q424" s="89"/>
      <c r="R424" s="87">
        <f t="shared" si="132"/>
        <v>0</v>
      </c>
      <c r="S424" s="89">
        <f t="shared" si="132"/>
        <v>0</v>
      </c>
    </row>
    <row r="425" spans="1:19" s="71" customFormat="1" ht="12.75">
      <c r="A425" s="84" t="s">
        <v>274</v>
      </c>
      <c r="B425" s="84" t="s">
        <v>276</v>
      </c>
      <c r="C425" s="85">
        <v>4270</v>
      </c>
      <c r="D425" s="86" t="s">
        <v>100</v>
      </c>
      <c r="E425" s="87">
        <v>1000</v>
      </c>
      <c r="F425" s="88"/>
      <c r="G425" s="87">
        <f t="shared" si="130"/>
        <v>0</v>
      </c>
      <c r="H425" s="87">
        <f t="shared" si="144"/>
        <v>1000</v>
      </c>
      <c r="I425" s="89">
        <f t="shared" si="144"/>
        <v>0</v>
      </c>
      <c r="J425" s="87">
        <f t="shared" si="142"/>
        <v>0</v>
      </c>
      <c r="K425" s="89">
        <f t="shared" si="142"/>
        <v>0</v>
      </c>
      <c r="L425" s="87">
        <f t="shared" si="143"/>
        <v>0</v>
      </c>
      <c r="M425" s="89">
        <f t="shared" si="143"/>
        <v>0</v>
      </c>
      <c r="N425" s="87"/>
      <c r="O425" s="89"/>
      <c r="P425" s="87"/>
      <c r="Q425" s="89"/>
      <c r="R425" s="87">
        <f t="shared" si="132"/>
        <v>0</v>
      </c>
      <c r="S425" s="89">
        <f t="shared" si="132"/>
        <v>0</v>
      </c>
    </row>
    <row r="426" spans="1:19" s="71" customFormat="1" ht="12.75">
      <c r="A426" s="84" t="s">
        <v>274</v>
      </c>
      <c r="B426" s="84" t="s">
        <v>276</v>
      </c>
      <c r="C426" s="85">
        <v>4280</v>
      </c>
      <c r="D426" s="86" t="s">
        <v>144</v>
      </c>
      <c r="E426" s="87">
        <v>100</v>
      </c>
      <c r="F426" s="88"/>
      <c r="G426" s="87">
        <f t="shared" si="130"/>
        <v>0</v>
      </c>
      <c r="H426" s="87">
        <f t="shared" si="144"/>
        <v>100</v>
      </c>
      <c r="I426" s="89">
        <f t="shared" si="144"/>
        <v>0</v>
      </c>
      <c r="J426" s="87">
        <f t="shared" si="142"/>
        <v>0</v>
      </c>
      <c r="K426" s="89">
        <f t="shared" si="142"/>
        <v>0</v>
      </c>
      <c r="L426" s="87">
        <f t="shared" si="143"/>
        <v>0</v>
      </c>
      <c r="M426" s="89">
        <f t="shared" si="143"/>
        <v>0</v>
      </c>
      <c r="N426" s="87"/>
      <c r="O426" s="89"/>
      <c r="P426" s="87"/>
      <c r="Q426" s="89"/>
      <c r="R426" s="87">
        <f t="shared" si="132"/>
        <v>0</v>
      </c>
      <c r="S426" s="89">
        <f t="shared" si="132"/>
        <v>0</v>
      </c>
    </row>
    <row r="427" spans="1:19" s="71" customFormat="1" ht="12.75">
      <c r="A427" s="84" t="s">
        <v>274</v>
      </c>
      <c r="B427" s="84" t="s">
        <v>276</v>
      </c>
      <c r="C427" s="85">
        <v>4300</v>
      </c>
      <c r="D427" s="86" t="s">
        <v>88</v>
      </c>
      <c r="E427" s="87">
        <v>13800</v>
      </c>
      <c r="F427" s="88">
        <v>10362.54</v>
      </c>
      <c r="G427" s="87">
        <f t="shared" si="130"/>
        <v>75.0908695652174</v>
      </c>
      <c r="H427" s="87">
        <f t="shared" si="144"/>
        <v>13800</v>
      </c>
      <c r="I427" s="89">
        <f t="shared" si="144"/>
        <v>10362.54</v>
      </c>
      <c r="J427" s="87">
        <f t="shared" si="142"/>
        <v>0</v>
      </c>
      <c r="K427" s="89">
        <f t="shared" si="142"/>
        <v>0</v>
      </c>
      <c r="L427" s="87">
        <f t="shared" si="143"/>
        <v>0</v>
      </c>
      <c r="M427" s="89">
        <f t="shared" si="143"/>
        <v>0</v>
      </c>
      <c r="N427" s="87"/>
      <c r="O427" s="89"/>
      <c r="P427" s="87"/>
      <c r="Q427" s="89"/>
      <c r="R427" s="87">
        <f t="shared" si="132"/>
        <v>0</v>
      </c>
      <c r="S427" s="89">
        <f t="shared" si="132"/>
        <v>0</v>
      </c>
    </row>
    <row r="428" spans="1:19" s="71" customFormat="1" ht="38.25">
      <c r="A428" s="84" t="s">
        <v>274</v>
      </c>
      <c r="B428" s="84" t="s">
        <v>276</v>
      </c>
      <c r="C428" s="85">
        <v>4370</v>
      </c>
      <c r="D428" s="86" t="s">
        <v>101</v>
      </c>
      <c r="E428" s="87">
        <v>1000</v>
      </c>
      <c r="F428" s="88">
        <v>103.7</v>
      </c>
      <c r="G428" s="87">
        <f t="shared" si="130"/>
        <v>10.37</v>
      </c>
      <c r="H428" s="87">
        <f t="shared" si="144"/>
        <v>1000</v>
      </c>
      <c r="I428" s="89">
        <f t="shared" si="144"/>
        <v>103.7</v>
      </c>
      <c r="J428" s="87">
        <f t="shared" si="142"/>
        <v>0</v>
      </c>
      <c r="K428" s="89">
        <f t="shared" si="142"/>
        <v>0</v>
      </c>
      <c r="L428" s="87">
        <f t="shared" si="143"/>
        <v>0</v>
      </c>
      <c r="M428" s="89">
        <f t="shared" si="143"/>
        <v>0</v>
      </c>
      <c r="N428" s="87"/>
      <c r="O428" s="89"/>
      <c r="P428" s="87"/>
      <c r="Q428" s="89"/>
      <c r="R428" s="87">
        <f t="shared" si="132"/>
        <v>0</v>
      </c>
      <c r="S428" s="89">
        <f t="shared" si="132"/>
        <v>0</v>
      </c>
    </row>
    <row r="429" spans="1:19" s="71" customFormat="1" ht="12.75">
      <c r="A429" s="84" t="s">
        <v>274</v>
      </c>
      <c r="B429" s="84" t="s">
        <v>276</v>
      </c>
      <c r="C429" s="85">
        <v>4410</v>
      </c>
      <c r="D429" s="86" t="s">
        <v>138</v>
      </c>
      <c r="E429" s="87">
        <v>7000</v>
      </c>
      <c r="F429" s="88">
        <v>2691.73</v>
      </c>
      <c r="G429" s="87">
        <f t="shared" si="130"/>
        <v>38.45328571428571</v>
      </c>
      <c r="H429" s="87">
        <f t="shared" si="144"/>
        <v>7000</v>
      </c>
      <c r="I429" s="89">
        <f t="shared" si="144"/>
        <v>2691.73</v>
      </c>
      <c r="J429" s="87">
        <f t="shared" si="142"/>
        <v>0</v>
      </c>
      <c r="K429" s="89">
        <f t="shared" si="142"/>
        <v>0</v>
      </c>
      <c r="L429" s="87">
        <f t="shared" si="143"/>
        <v>0</v>
      </c>
      <c r="M429" s="89">
        <f t="shared" si="143"/>
        <v>0</v>
      </c>
      <c r="N429" s="87"/>
      <c r="O429" s="89"/>
      <c r="P429" s="87"/>
      <c r="Q429" s="89"/>
      <c r="R429" s="87">
        <f t="shared" si="132"/>
        <v>0</v>
      </c>
      <c r="S429" s="89">
        <f t="shared" si="132"/>
        <v>0</v>
      </c>
    </row>
    <row r="430" spans="1:19" s="71" customFormat="1" ht="12.75">
      <c r="A430" s="84" t="s">
        <v>274</v>
      </c>
      <c r="B430" s="84" t="s">
        <v>276</v>
      </c>
      <c r="C430" s="85">
        <v>4430</v>
      </c>
      <c r="D430" s="86" t="s">
        <v>89</v>
      </c>
      <c r="E430" s="87">
        <v>1300</v>
      </c>
      <c r="F430" s="88">
        <v>1000</v>
      </c>
      <c r="G430" s="87">
        <f t="shared" si="130"/>
        <v>76.92307692307692</v>
      </c>
      <c r="H430" s="87">
        <f t="shared" si="144"/>
        <v>1300</v>
      </c>
      <c r="I430" s="89">
        <f t="shared" si="144"/>
        <v>1000</v>
      </c>
      <c r="J430" s="87">
        <f t="shared" si="142"/>
        <v>0</v>
      </c>
      <c r="K430" s="89">
        <f t="shared" si="142"/>
        <v>0</v>
      </c>
      <c r="L430" s="87">
        <f t="shared" si="143"/>
        <v>0</v>
      </c>
      <c r="M430" s="89">
        <f t="shared" si="143"/>
        <v>0</v>
      </c>
      <c r="N430" s="87"/>
      <c r="O430" s="89"/>
      <c r="P430" s="87"/>
      <c r="Q430" s="89"/>
      <c r="R430" s="87">
        <f t="shared" si="132"/>
        <v>0</v>
      </c>
      <c r="S430" s="89">
        <f t="shared" si="132"/>
        <v>0</v>
      </c>
    </row>
    <row r="431" spans="1:19" s="71" customFormat="1" ht="25.5">
      <c r="A431" s="84" t="s">
        <v>274</v>
      </c>
      <c r="B431" s="84" t="s">
        <v>276</v>
      </c>
      <c r="C431" s="85">
        <v>4440</v>
      </c>
      <c r="D431" s="86" t="s">
        <v>133</v>
      </c>
      <c r="E431" s="87">
        <v>3200</v>
      </c>
      <c r="F431" s="88">
        <v>2400</v>
      </c>
      <c r="G431" s="87">
        <f t="shared" si="130"/>
        <v>75</v>
      </c>
      <c r="H431" s="87">
        <f t="shared" si="144"/>
        <v>3200</v>
      </c>
      <c r="I431" s="89">
        <f t="shared" si="144"/>
        <v>2400</v>
      </c>
      <c r="J431" s="87">
        <f t="shared" si="142"/>
        <v>0</v>
      </c>
      <c r="K431" s="89">
        <f t="shared" si="142"/>
        <v>0</v>
      </c>
      <c r="L431" s="87">
        <f t="shared" si="143"/>
        <v>3200</v>
      </c>
      <c r="M431" s="89">
        <f t="shared" si="143"/>
        <v>2400</v>
      </c>
      <c r="N431" s="87"/>
      <c r="O431" s="89"/>
      <c r="P431" s="87"/>
      <c r="Q431" s="89"/>
      <c r="R431" s="87">
        <f t="shared" si="132"/>
        <v>0</v>
      </c>
      <c r="S431" s="89">
        <f t="shared" si="132"/>
        <v>0</v>
      </c>
    </row>
    <row r="432" spans="1:19" s="71" customFormat="1" ht="25.5">
      <c r="A432" s="84">
        <v>926</v>
      </c>
      <c r="B432" s="84">
        <v>92604</v>
      </c>
      <c r="C432" s="85">
        <v>4750</v>
      </c>
      <c r="D432" s="86" t="s">
        <v>232</v>
      </c>
      <c r="E432" s="87">
        <v>500</v>
      </c>
      <c r="F432" s="88">
        <v>143.08</v>
      </c>
      <c r="G432" s="87">
        <f t="shared" si="130"/>
        <v>28.616000000000003</v>
      </c>
      <c r="H432" s="87">
        <f t="shared" si="144"/>
        <v>500</v>
      </c>
      <c r="I432" s="89">
        <f t="shared" si="144"/>
        <v>143.08</v>
      </c>
      <c r="J432" s="87">
        <f t="shared" si="142"/>
        <v>0</v>
      </c>
      <c r="K432" s="89">
        <f t="shared" si="142"/>
        <v>0</v>
      </c>
      <c r="L432" s="87">
        <f t="shared" si="143"/>
        <v>0</v>
      </c>
      <c r="M432" s="89">
        <f t="shared" si="143"/>
        <v>0</v>
      </c>
      <c r="N432" s="87"/>
      <c r="O432" s="89"/>
      <c r="P432" s="87"/>
      <c r="Q432" s="89"/>
      <c r="R432" s="87">
        <f t="shared" si="132"/>
        <v>0</v>
      </c>
      <c r="S432" s="89">
        <f t="shared" si="132"/>
        <v>0</v>
      </c>
    </row>
    <row r="433" spans="1:19" s="71" customFormat="1" ht="25.5">
      <c r="A433" s="84" t="s">
        <v>274</v>
      </c>
      <c r="B433" s="84" t="s">
        <v>276</v>
      </c>
      <c r="C433" s="123">
        <v>6050</v>
      </c>
      <c r="D433" s="123" t="s">
        <v>82</v>
      </c>
      <c r="E433" s="87">
        <v>8000</v>
      </c>
      <c r="F433" s="88"/>
      <c r="G433" s="87">
        <f t="shared" si="130"/>
        <v>0</v>
      </c>
      <c r="H433" s="87">
        <f t="shared" si="144"/>
        <v>0</v>
      </c>
      <c r="I433" s="89">
        <f t="shared" si="144"/>
        <v>0</v>
      </c>
      <c r="J433" s="87">
        <f>IF($C432=4010,E433,0)+IF($C432=4040,E433,0)+IF($C432=4170,E433,0)</f>
        <v>0</v>
      </c>
      <c r="K433" s="89">
        <f>IF($C432=4010,F433,0)+IF($C432=4040,F433,0)+IF($C432=4170,F433,0)</f>
        <v>0</v>
      </c>
      <c r="L433" s="87">
        <f>IF($C432=4110,E433,0)+IF($C432=4120,E433,0)+IF($C432=4440,E433,0)+IF($C432=4140,E433,0)</f>
        <v>0</v>
      </c>
      <c r="M433" s="89">
        <f>IF($C432=4110,F433,0)+IF($C432=4120,F433,0)+IF($C432=4440,F433,0)+IF($C432=4140,F433,0)</f>
        <v>0</v>
      </c>
      <c r="N433" s="87"/>
      <c r="O433" s="89"/>
      <c r="P433" s="87"/>
      <c r="Q433" s="89"/>
      <c r="R433" s="87">
        <f t="shared" si="132"/>
        <v>8000</v>
      </c>
      <c r="S433" s="89">
        <f t="shared" si="132"/>
        <v>0</v>
      </c>
    </row>
    <row r="434" spans="1:19" s="71" customFormat="1" ht="12.75">
      <c r="A434" s="90" t="s">
        <v>274</v>
      </c>
      <c r="B434" s="90" t="s">
        <v>278</v>
      </c>
      <c r="C434" s="109"/>
      <c r="D434" s="91" t="s">
        <v>248</v>
      </c>
      <c r="E434" s="92">
        <f>SUM(E435)</f>
        <v>35000</v>
      </c>
      <c r="F434" s="93">
        <f>SUM(F435)</f>
        <v>17500</v>
      </c>
      <c r="G434" s="92">
        <f t="shared" si="130"/>
        <v>50</v>
      </c>
      <c r="H434" s="92">
        <f aca="true" t="shared" si="145" ref="H434:S434">SUM(H435)</f>
        <v>35000</v>
      </c>
      <c r="I434" s="93">
        <f t="shared" si="145"/>
        <v>17500</v>
      </c>
      <c r="J434" s="92">
        <f t="shared" si="145"/>
        <v>0</v>
      </c>
      <c r="K434" s="93">
        <f t="shared" si="145"/>
        <v>0</v>
      </c>
      <c r="L434" s="92">
        <f t="shared" si="145"/>
        <v>0</v>
      </c>
      <c r="M434" s="93">
        <f t="shared" si="145"/>
        <v>0</v>
      </c>
      <c r="N434" s="92">
        <f t="shared" si="145"/>
        <v>30000</v>
      </c>
      <c r="O434" s="93">
        <f t="shared" si="145"/>
        <v>17500</v>
      </c>
      <c r="P434" s="92">
        <f t="shared" si="145"/>
        <v>0</v>
      </c>
      <c r="Q434" s="93">
        <f t="shared" si="145"/>
        <v>0</v>
      </c>
      <c r="R434" s="92">
        <f t="shared" si="145"/>
        <v>0</v>
      </c>
      <c r="S434" s="93">
        <f t="shared" si="145"/>
        <v>0</v>
      </c>
    </row>
    <row r="435" spans="1:19" s="71" customFormat="1" ht="51">
      <c r="A435" s="114" t="s">
        <v>274</v>
      </c>
      <c r="B435" s="114" t="s">
        <v>278</v>
      </c>
      <c r="C435" s="115">
        <v>2820</v>
      </c>
      <c r="D435" s="116" t="s">
        <v>279</v>
      </c>
      <c r="E435" s="111">
        <v>35000</v>
      </c>
      <c r="F435" s="100">
        <v>17500</v>
      </c>
      <c r="G435" s="99">
        <f t="shared" si="130"/>
        <v>50</v>
      </c>
      <c r="H435" s="99">
        <f t="shared" si="144"/>
        <v>35000</v>
      </c>
      <c r="I435" s="101">
        <f t="shared" si="144"/>
        <v>17500</v>
      </c>
      <c r="J435" s="99">
        <f>IF($C435=4010,E435,0)+IF($C435=4040,E435,0)+IF($C435=4170,E435,0)</f>
        <v>0</v>
      </c>
      <c r="K435" s="101">
        <f>IF($C435=4010,F435,0)+IF($C435=4040,F435,0)+IF($C435=4170,F435,0)</f>
        <v>0</v>
      </c>
      <c r="L435" s="99"/>
      <c r="M435" s="101"/>
      <c r="N435" s="99">
        <v>30000</v>
      </c>
      <c r="O435" s="101">
        <v>17500</v>
      </c>
      <c r="P435" s="99"/>
      <c r="Q435" s="101"/>
      <c r="R435" s="99">
        <f t="shared" si="132"/>
        <v>0</v>
      </c>
      <c r="S435" s="101">
        <f t="shared" si="132"/>
        <v>0</v>
      </c>
    </row>
    <row r="436" spans="1:19" s="124" customFormat="1" ht="24.75" customHeight="1">
      <c r="A436" s="183" t="s">
        <v>280</v>
      </c>
      <c r="B436" s="184"/>
      <c r="C436" s="184"/>
      <c r="D436" s="185"/>
      <c r="E436" s="77">
        <f>SUM(E9,E17,E33,E46,E55,E59,E115,E133,E158,E170,E173,E178,E273,E290,E354,E357,E412,E415)</f>
        <v>23020651</v>
      </c>
      <c r="F436" s="78">
        <f>SUM(F9,F17,F33,F46,F55,F59,F115,F133,F158,F170,F173,F178,F273,F290,F354,F357,F412,F415)</f>
        <v>9810875.99</v>
      </c>
      <c r="G436" s="77">
        <f t="shared" si="130"/>
        <v>42.61771741381249</v>
      </c>
      <c r="H436" s="77">
        <f aca="true" t="shared" si="146" ref="H436:S436">SUM(H9,H17,H33,H46,H55,H59,H115,H133,H158,H170,H173,H178,H273,H290,H354,H357,H412,H415)</f>
        <v>19596243</v>
      </c>
      <c r="I436" s="78">
        <f t="shared" si="146"/>
        <v>9407671.889999999</v>
      </c>
      <c r="J436" s="77">
        <f t="shared" si="146"/>
        <v>7717226</v>
      </c>
      <c r="K436" s="78">
        <f t="shared" si="146"/>
        <v>3928712.150000001</v>
      </c>
      <c r="L436" s="77">
        <f t="shared" si="146"/>
        <v>2080707</v>
      </c>
      <c r="M436" s="78">
        <f t="shared" si="146"/>
        <v>1082644.7499999998</v>
      </c>
      <c r="N436" s="77">
        <f t="shared" si="146"/>
        <v>581860</v>
      </c>
      <c r="O436" s="78">
        <f t="shared" si="146"/>
        <v>311500</v>
      </c>
      <c r="P436" s="77">
        <f t="shared" si="146"/>
        <v>141922</v>
      </c>
      <c r="Q436" s="78">
        <f t="shared" si="146"/>
        <v>78205.21</v>
      </c>
      <c r="R436" s="77">
        <f t="shared" si="146"/>
        <v>3424408</v>
      </c>
      <c r="S436" s="78">
        <f t="shared" si="146"/>
        <v>403204.1</v>
      </c>
    </row>
    <row r="438" spans="1:9" ht="12.75">
      <c r="A438" s="26"/>
      <c r="H438" s="125"/>
      <c r="I438" s="126"/>
    </row>
  </sheetData>
  <mergeCells count="18">
    <mergeCell ref="A1:R1"/>
    <mergeCell ref="A4:A7"/>
    <mergeCell ref="B4:B7"/>
    <mergeCell ref="C4:C7"/>
    <mergeCell ref="D4:D7"/>
    <mergeCell ref="E4:F5"/>
    <mergeCell ref="G4:G7"/>
    <mergeCell ref="H4:S4"/>
    <mergeCell ref="H5:I6"/>
    <mergeCell ref="J5:Q5"/>
    <mergeCell ref="A436:D436"/>
    <mergeCell ref="R5:S6"/>
    <mergeCell ref="E6:E7"/>
    <mergeCell ref="F6:F7"/>
    <mergeCell ref="J6:K6"/>
    <mergeCell ref="L6:M6"/>
    <mergeCell ref="N6:O6"/>
    <mergeCell ref="P6:Q6"/>
  </mergeCells>
  <conditionalFormatting sqref="I9:I436 K9:K436 M9:M436 O9:O436 Q9:Q436 S9:S436">
    <cfRule type="cellIs" priority="1" dxfId="0" operator="equal" stopIfTrue="1">
      <formula>0</formula>
    </cfRule>
    <cfRule type="cellIs" priority="2" dxfId="1" operator="notEqual" stopIfTrue="1">
      <formula>0</formula>
    </cfRule>
  </conditionalFormatting>
  <conditionalFormatting sqref="G9:H436 J9:J436 L9:L436 N9:N436 P9:P436 R9:R436">
    <cfRule type="cellIs" priority="3" dxfId="2" operator="equal" stopIfTrue="1">
      <formula>0</formula>
    </cfRule>
    <cfRule type="cellIs" priority="4" dxfId="3" operator="notEqual" stopIfTrue="1">
      <formula>0</formula>
    </cfRule>
  </conditionalFormatting>
  <printOptions/>
  <pageMargins left="0.75" right="0.75" top="1" bottom="1" header="0.5" footer="0.5"/>
  <pageSetup fitToHeight="14" fitToWidth="1" horizontalDpi="600" verticalDpi="600" orientation="landscape" paperSize="9" scale="57" r:id="rId1"/>
  <headerFooter alignWithMargins="0">
    <oddHeader>&amp;RZałącznik Nr &amp;A
do Zarządzenia Nr 48/2007
Wójta Gminy Jedlnia Letnisko
z dnia 30 sierpnia 2007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workbookViewId="0" topLeftCell="A1">
      <selection activeCell="L9" sqref="L9"/>
    </sheetView>
  </sheetViews>
  <sheetFormatPr defaultColWidth="9.00390625" defaultRowHeight="12.75"/>
  <cols>
    <col min="1" max="1" width="5.625" style="128" customWidth="1"/>
    <col min="2" max="2" width="6.875" style="128" customWidth="1"/>
    <col min="3" max="3" width="7.75390625" style="128" customWidth="1"/>
    <col min="4" max="4" width="5.375" style="128" customWidth="1"/>
    <col min="5" max="5" width="18.75390625" style="128" customWidth="1"/>
    <col min="6" max="6" width="11.00390625" style="128" customWidth="1"/>
    <col min="7" max="7" width="10.25390625" style="128" customWidth="1"/>
    <col min="8" max="8" width="10.875" style="128" customWidth="1"/>
    <col min="9" max="9" width="9.25390625" style="128" customWidth="1"/>
    <col min="10" max="10" width="10.125" style="128" customWidth="1"/>
    <col min="11" max="11" width="13.125" style="128" customWidth="1"/>
    <col min="12" max="12" width="11.375" style="128" customWidth="1"/>
    <col min="13" max="13" width="16.75390625" style="128" customWidth="1"/>
    <col min="14" max="16384" width="9.125" style="128" customWidth="1"/>
  </cols>
  <sheetData>
    <row r="1" spans="1:13" ht="37.5" customHeight="1">
      <c r="A1" s="203" t="s">
        <v>281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</row>
    <row r="2" spans="1:13" ht="10.5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9" t="s">
        <v>14</v>
      </c>
    </row>
    <row r="3" spans="1:13" ht="19.5" customHeight="1">
      <c r="A3" s="204" t="s">
        <v>20</v>
      </c>
      <c r="B3" s="204" t="s">
        <v>1</v>
      </c>
      <c r="C3" s="204" t="s">
        <v>282</v>
      </c>
      <c r="D3" s="204" t="s">
        <v>24</v>
      </c>
      <c r="E3" s="202" t="s">
        <v>283</v>
      </c>
      <c r="F3" s="202" t="s">
        <v>284</v>
      </c>
      <c r="G3" s="202" t="s">
        <v>285</v>
      </c>
      <c r="H3" s="202"/>
      <c r="I3" s="202"/>
      <c r="J3" s="202"/>
      <c r="K3" s="202"/>
      <c r="L3" s="202"/>
      <c r="M3" s="202" t="s">
        <v>286</v>
      </c>
    </row>
    <row r="4" spans="1:13" ht="19.5" customHeight="1">
      <c r="A4" s="204"/>
      <c r="B4" s="204"/>
      <c r="C4" s="204"/>
      <c r="D4" s="204"/>
      <c r="E4" s="202"/>
      <c r="F4" s="202"/>
      <c r="G4" s="205" t="s">
        <v>287</v>
      </c>
      <c r="H4" s="195"/>
      <c r="I4" s="202" t="s">
        <v>288</v>
      </c>
      <c r="J4" s="202"/>
      <c r="K4" s="202"/>
      <c r="L4" s="202"/>
      <c r="M4" s="202"/>
    </row>
    <row r="5" spans="1:13" ht="29.25" customHeight="1">
      <c r="A5" s="204"/>
      <c r="B5" s="204"/>
      <c r="C5" s="204"/>
      <c r="D5" s="204"/>
      <c r="E5" s="202"/>
      <c r="F5" s="202"/>
      <c r="G5" s="206"/>
      <c r="H5" s="207"/>
      <c r="I5" s="202" t="s">
        <v>289</v>
      </c>
      <c r="J5" s="202" t="s">
        <v>290</v>
      </c>
      <c r="K5" s="202" t="s">
        <v>291</v>
      </c>
      <c r="L5" s="202" t="s">
        <v>292</v>
      </c>
      <c r="M5" s="202"/>
    </row>
    <row r="6" spans="1:13" ht="19.5" customHeight="1">
      <c r="A6" s="204"/>
      <c r="B6" s="204"/>
      <c r="C6" s="204"/>
      <c r="D6" s="204"/>
      <c r="E6" s="202"/>
      <c r="F6" s="202"/>
      <c r="G6" s="200" t="s">
        <v>35</v>
      </c>
      <c r="H6" s="200" t="s">
        <v>60</v>
      </c>
      <c r="I6" s="202"/>
      <c r="J6" s="202"/>
      <c r="K6" s="202"/>
      <c r="L6" s="202"/>
      <c r="M6" s="202"/>
    </row>
    <row r="7" spans="1:13" ht="19.5" customHeight="1">
      <c r="A7" s="204"/>
      <c r="B7" s="204"/>
      <c r="C7" s="204"/>
      <c r="D7" s="204"/>
      <c r="E7" s="202"/>
      <c r="F7" s="202"/>
      <c r="G7" s="191"/>
      <c r="H7" s="191"/>
      <c r="I7" s="202"/>
      <c r="J7" s="202"/>
      <c r="K7" s="202"/>
      <c r="L7" s="202"/>
      <c r="M7" s="202"/>
    </row>
    <row r="8" spans="1:13" ht="7.5" customHeight="1">
      <c r="A8" s="130">
        <v>1</v>
      </c>
      <c r="B8" s="130">
        <v>2</v>
      </c>
      <c r="C8" s="130">
        <v>3</v>
      </c>
      <c r="D8" s="130">
        <v>4</v>
      </c>
      <c r="E8" s="130">
        <v>5</v>
      </c>
      <c r="F8" s="130">
        <v>6</v>
      </c>
      <c r="G8" s="130">
        <v>8</v>
      </c>
      <c r="H8" s="130">
        <v>9</v>
      </c>
      <c r="I8" s="130">
        <v>10</v>
      </c>
      <c r="J8" s="130">
        <v>11</v>
      </c>
      <c r="K8" s="130">
        <v>12</v>
      </c>
      <c r="L8" s="130">
        <v>13</v>
      </c>
      <c r="M8" s="130">
        <v>14</v>
      </c>
    </row>
    <row r="9" spans="1:13" ht="51" customHeight="1">
      <c r="A9" s="131" t="s">
        <v>6</v>
      </c>
      <c r="B9" s="132" t="s">
        <v>78</v>
      </c>
      <c r="C9" s="132" t="s">
        <v>80</v>
      </c>
      <c r="D9" s="133">
        <v>6050</v>
      </c>
      <c r="E9" s="134" t="s">
        <v>293</v>
      </c>
      <c r="F9" s="135">
        <v>650000</v>
      </c>
      <c r="G9" s="135">
        <v>150000</v>
      </c>
      <c r="H9" s="136">
        <v>322.5</v>
      </c>
      <c r="I9" s="135">
        <v>150000</v>
      </c>
      <c r="J9" s="135">
        <v>0</v>
      </c>
      <c r="K9" s="134" t="s">
        <v>294</v>
      </c>
      <c r="L9" s="133"/>
      <c r="M9" s="133"/>
    </row>
    <row r="10" spans="1:13" ht="51" customHeight="1">
      <c r="A10" s="131" t="s">
        <v>7</v>
      </c>
      <c r="B10" s="132" t="s">
        <v>78</v>
      </c>
      <c r="C10" s="132" t="s">
        <v>80</v>
      </c>
      <c r="D10" s="133">
        <v>6050</v>
      </c>
      <c r="E10" s="134" t="s">
        <v>295</v>
      </c>
      <c r="F10" s="135">
        <v>636036</v>
      </c>
      <c r="G10" s="135">
        <v>108500</v>
      </c>
      <c r="H10" s="136">
        <v>69554</v>
      </c>
      <c r="I10" s="135">
        <v>108500</v>
      </c>
      <c r="J10" s="135">
        <v>0</v>
      </c>
      <c r="K10" s="134" t="s">
        <v>296</v>
      </c>
      <c r="L10" s="133"/>
      <c r="M10" s="133"/>
    </row>
    <row r="11" spans="1:13" ht="51" customHeight="1">
      <c r="A11" s="131" t="s">
        <v>8</v>
      </c>
      <c r="B11" s="132" t="s">
        <v>78</v>
      </c>
      <c r="C11" s="132" t="s">
        <v>80</v>
      </c>
      <c r="D11" s="133">
        <v>6050</v>
      </c>
      <c r="E11" s="134" t="s">
        <v>297</v>
      </c>
      <c r="F11" s="135">
        <v>67000</v>
      </c>
      <c r="G11" s="135">
        <v>67000</v>
      </c>
      <c r="H11" s="136">
        <v>19416.3</v>
      </c>
      <c r="I11" s="135">
        <v>67000</v>
      </c>
      <c r="J11" s="135">
        <v>0</v>
      </c>
      <c r="K11" s="134" t="s">
        <v>296</v>
      </c>
      <c r="L11" s="133"/>
      <c r="M11" s="133"/>
    </row>
    <row r="12" spans="1:13" ht="51" customHeight="1">
      <c r="A12" s="131" t="s">
        <v>53</v>
      </c>
      <c r="B12" s="137" t="s">
        <v>78</v>
      </c>
      <c r="C12" s="137" t="s">
        <v>80</v>
      </c>
      <c r="D12" s="133">
        <v>6050</v>
      </c>
      <c r="E12" s="134" t="s">
        <v>298</v>
      </c>
      <c r="F12" s="135">
        <v>7500</v>
      </c>
      <c r="G12" s="135">
        <v>7500</v>
      </c>
      <c r="H12" s="136">
        <v>0</v>
      </c>
      <c r="I12" s="135">
        <v>7500</v>
      </c>
      <c r="J12" s="135"/>
      <c r="K12" s="134"/>
      <c r="L12" s="133"/>
      <c r="M12" s="133"/>
    </row>
    <row r="13" spans="1:13" ht="51" customHeight="1">
      <c r="A13" s="131" t="s">
        <v>299</v>
      </c>
      <c r="B13" s="132" t="s">
        <v>78</v>
      </c>
      <c r="C13" s="132" t="s">
        <v>80</v>
      </c>
      <c r="D13" s="133">
        <v>6050</v>
      </c>
      <c r="E13" s="134" t="s">
        <v>300</v>
      </c>
      <c r="F13" s="135">
        <v>30000</v>
      </c>
      <c r="G13" s="135">
        <v>30000</v>
      </c>
      <c r="H13" s="136">
        <v>0</v>
      </c>
      <c r="I13" s="135">
        <v>30000</v>
      </c>
      <c r="J13" s="135">
        <v>0</v>
      </c>
      <c r="K13" s="134" t="s">
        <v>296</v>
      </c>
      <c r="L13" s="133"/>
      <c r="M13" s="133"/>
    </row>
    <row r="14" spans="1:13" ht="62.25" customHeight="1">
      <c r="A14" s="131" t="s">
        <v>301</v>
      </c>
      <c r="B14" s="132" t="s">
        <v>78</v>
      </c>
      <c r="C14" s="132" t="s">
        <v>80</v>
      </c>
      <c r="D14" s="133">
        <v>6050</v>
      </c>
      <c r="E14" s="134" t="s">
        <v>302</v>
      </c>
      <c r="F14" s="135">
        <v>40000</v>
      </c>
      <c r="G14" s="135">
        <v>40000</v>
      </c>
      <c r="H14" s="136">
        <v>0</v>
      </c>
      <c r="I14" s="135">
        <v>40000</v>
      </c>
      <c r="J14" s="135">
        <v>0</v>
      </c>
      <c r="K14" s="134" t="s">
        <v>296</v>
      </c>
      <c r="L14" s="133"/>
      <c r="M14" s="133"/>
    </row>
    <row r="15" spans="1:13" ht="51" customHeight="1">
      <c r="A15" s="131" t="s">
        <v>303</v>
      </c>
      <c r="B15" s="132" t="s">
        <v>78</v>
      </c>
      <c r="C15" s="132" t="s">
        <v>80</v>
      </c>
      <c r="D15" s="133">
        <v>6050</v>
      </c>
      <c r="E15" s="134" t="s">
        <v>304</v>
      </c>
      <c r="F15" s="135">
        <v>124894</v>
      </c>
      <c r="G15" s="135">
        <v>95000</v>
      </c>
      <c r="H15" s="136">
        <v>92863.69</v>
      </c>
      <c r="I15" s="135">
        <v>6199</v>
      </c>
      <c r="J15" s="135">
        <v>0</v>
      </c>
      <c r="K15" s="134" t="s">
        <v>305</v>
      </c>
      <c r="L15" s="133"/>
      <c r="M15" s="133"/>
    </row>
    <row r="16" spans="1:13" ht="51" customHeight="1">
      <c r="A16" s="131" t="s">
        <v>306</v>
      </c>
      <c r="B16" s="137" t="s">
        <v>78</v>
      </c>
      <c r="C16" s="137" t="s">
        <v>80</v>
      </c>
      <c r="D16" s="133">
        <v>6050</v>
      </c>
      <c r="E16" s="134" t="s">
        <v>307</v>
      </c>
      <c r="F16" s="135">
        <v>577664</v>
      </c>
      <c r="G16" s="135">
        <v>18000</v>
      </c>
      <c r="H16" s="136">
        <v>17568</v>
      </c>
      <c r="I16" s="135">
        <v>18000</v>
      </c>
      <c r="J16" s="135">
        <v>0</v>
      </c>
      <c r="K16" s="134" t="s">
        <v>296</v>
      </c>
      <c r="L16" s="133"/>
      <c r="M16" s="133"/>
    </row>
    <row r="17" spans="1:13" ht="51" customHeight="1">
      <c r="A17" s="131" t="s">
        <v>308</v>
      </c>
      <c r="B17" s="137" t="s">
        <v>78</v>
      </c>
      <c r="C17" s="137" t="s">
        <v>80</v>
      </c>
      <c r="D17" s="133">
        <v>6050</v>
      </c>
      <c r="E17" s="134" t="s">
        <v>309</v>
      </c>
      <c r="F17" s="135">
        <v>6500</v>
      </c>
      <c r="G17" s="135">
        <v>6500</v>
      </c>
      <c r="H17" s="136">
        <v>172</v>
      </c>
      <c r="I17" s="135">
        <v>6500</v>
      </c>
      <c r="J17" s="135">
        <v>0</v>
      </c>
      <c r="K17" s="134" t="s">
        <v>296</v>
      </c>
      <c r="L17" s="133"/>
      <c r="M17" s="133"/>
    </row>
    <row r="18" spans="1:13" ht="51" customHeight="1">
      <c r="A18" s="131" t="s">
        <v>310</v>
      </c>
      <c r="B18" s="137" t="s">
        <v>78</v>
      </c>
      <c r="C18" s="137" t="s">
        <v>80</v>
      </c>
      <c r="D18" s="133">
        <v>6050</v>
      </c>
      <c r="E18" s="134" t="s">
        <v>311</v>
      </c>
      <c r="F18" s="135">
        <v>55000</v>
      </c>
      <c r="G18" s="135">
        <v>5000</v>
      </c>
      <c r="H18" s="136">
        <v>0</v>
      </c>
      <c r="I18" s="135">
        <v>5000</v>
      </c>
      <c r="J18" s="135">
        <v>0</v>
      </c>
      <c r="K18" s="134" t="s">
        <v>296</v>
      </c>
      <c r="L18" s="133"/>
      <c r="M18" s="133"/>
    </row>
    <row r="19" spans="1:13" ht="63.75" customHeight="1">
      <c r="A19" s="131" t="s">
        <v>312</v>
      </c>
      <c r="B19" s="132">
        <v>400</v>
      </c>
      <c r="C19" s="132">
        <v>40002</v>
      </c>
      <c r="D19" s="133">
        <v>6050</v>
      </c>
      <c r="E19" s="134" t="s">
        <v>313</v>
      </c>
      <c r="F19" s="135">
        <v>150000</v>
      </c>
      <c r="G19" s="135">
        <v>60000</v>
      </c>
      <c r="H19" s="136">
        <v>0</v>
      </c>
      <c r="I19" s="135">
        <v>60000</v>
      </c>
      <c r="J19" s="135">
        <v>0</v>
      </c>
      <c r="K19" s="134" t="s">
        <v>296</v>
      </c>
      <c r="L19" s="133"/>
      <c r="M19" s="133"/>
    </row>
    <row r="20" spans="1:13" ht="51" customHeight="1">
      <c r="A20" s="131" t="s">
        <v>314</v>
      </c>
      <c r="B20" s="132">
        <v>600</v>
      </c>
      <c r="C20" s="132">
        <v>60013</v>
      </c>
      <c r="D20" s="133">
        <v>6050</v>
      </c>
      <c r="E20" s="134" t="s">
        <v>315</v>
      </c>
      <c r="F20" s="135">
        <v>600000</v>
      </c>
      <c r="G20" s="135">
        <v>208000</v>
      </c>
      <c r="H20" s="136">
        <v>154943.48</v>
      </c>
      <c r="I20" s="135">
        <v>208000</v>
      </c>
      <c r="J20" s="135">
        <v>0</v>
      </c>
      <c r="K20" s="134" t="s">
        <v>296</v>
      </c>
      <c r="L20" s="133"/>
      <c r="M20" s="133"/>
    </row>
    <row r="21" spans="1:13" ht="51" customHeight="1">
      <c r="A21" s="131" t="s">
        <v>316</v>
      </c>
      <c r="B21" s="132">
        <v>600</v>
      </c>
      <c r="C21" s="132">
        <v>60016</v>
      </c>
      <c r="D21" s="133">
        <v>6050</v>
      </c>
      <c r="E21" s="134" t="s">
        <v>317</v>
      </c>
      <c r="F21" s="135">
        <v>1089500</v>
      </c>
      <c r="G21" s="135">
        <v>1039500</v>
      </c>
      <c r="H21" s="136">
        <v>6464</v>
      </c>
      <c r="I21" s="135">
        <v>289500</v>
      </c>
      <c r="J21" s="135">
        <v>750000</v>
      </c>
      <c r="K21" s="134" t="s">
        <v>296</v>
      </c>
      <c r="L21" s="133"/>
      <c r="M21" s="133"/>
    </row>
    <row r="22" spans="1:13" ht="51" customHeight="1">
      <c r="A22" s="131" t="s">
        <v>318</v>
      </c>
      <c r="B22" s="138">
        <v>750</v>
      </c>
      <c r="C22" s="138">
        <v>75023</v>
      </c>
      <c r="D22" s="133">
        <v>6050</v>
      </c>
      <c r="E22" s="134" t="s">
        <v>319</v>
      </c>
      <c r="F22" s="135">
        <v>50000</v>
      </c>
      <c r="G22" s="135">
        <v>50000</v>
      </c>
      <c r="H22" s="136">
        <v>0</v>
      </c>
      <c r="I22" s="135">
        <v>50000</v>
      </c>
      <c r="J22" s="135"/>
      <c r="K22" s="134" t="s">
        <v>296</v>
      </c>
      <c r="L22" s="133"/>
      <c r="M22" s="133"/>
    </row>
    <row r="23" spans="1:13" ht="51" customHeight="1">
      <c r="A23" s="131" t="s">
        <v>320</v>
      </c>
      <c r="B23" s="132">
        <v>750</v>
      </c>
      <c r="C23" s="132">
        <v>75023</v>
      </c>
      <c r="D23" s="133">
        <v>6060</v>
      </c>
      <c r="E23" s="134" t="s">
        <v>321</v>
      </c>
      <c r="F23" s="135">
        <v>41000</v>
      </c>
      <c r="G23" s="135">
        <v>41000</v>
      </c>
      <c r="H23" s="136">
        <v>5757.18</v>
      </c>
      <c r="I23" s="135">
        <v>41000</v>
      </c>
      <c r="J23" s="135"/>
      <c r="K23" s="134" t="s">
        <v>296</v>
      </c>
      <c r="L23" s="133"/>
      <c r="M23" s="133"/>
    </row>
    <row r="24" spans="1:13" ht="51" customHeight="1">
      <c r="A24" s="131" t="s">
        <v>322</v>
      </c>
      <c r="B24" s="137">
        <v>801</v>
      </c>
      <c r="C24" s="137">
        <v>80101</v>
      </c>
      <c r="D24" s="133">
        <v>6050</v>
      </c>
      <c r="E24" s="134" t="s">
        <v>323</v>
      </c>
      <c r="F24" s="135">
        <v>50000</v>
      </c>
      <c r="G24" s="135">
        <v>50000</v>
      </c>
      <c r="H24" s="136">
        <v>33.4</v>
      </c>
      <c r="I24" s="135">
        <v>50000</v>
      </c>
      <c r="J24" s="135"/>
      <c r="K24" s="134" t="s">
        <v>296</v>
      </c>
      <c r="L24" s="133"/>
      <c r="M24" s="133"/>
    </row>
    <row r="25" spans="1:13" ht="51" customHeight="1">
      <c r="A25" s="131" t="s">
        <v>324</v>
      </c>
      <c r="B25" s="139">
        <v>801</v>
      </c>
      <c r="C25" s="139">
        <v>80101</v>
      </c>
      <c r="D25" s="133">
        <v>6050</v>
      </c>
      <c r="E25" s="134" t="s">
        <v>325</v>
      </c>
      <c r="F25" s="135">
        <v>288095</v>
      </c>
      <c r="G25" s="135">
        <v>144095</v>
      </c>
      <c r="H25" s="136">
        <v>0</v>
      </c>
      <c r="I25" s="135">
        <v>144095</v>
      </c>
      <c r="J25" s="135"/>
      <c r="K25" s="134" t="s">
        <v>296</v>
      </c>
      <c r="L25" s="133"/>
      <c r="M25" s="133"/>
    </row>
    <row r="26" spans="1:13" ht="51" customHeight="1">
      <c r="A26" s="131" t="s">
        <v>326</v>
      </c>
      <c r="B26" s="137">
        <v>801</v>
      </c>
      <c r="C26" s="137">
        <v>80101</v>
      </c>
      <c r="D26" s="133">
        <v>6060</v>
      </c>
      <c r="E26" s="134" t="s">
        <v>327</v>
      </c>
      <c r="F26" s="135">
        <v>11000</v>
      </c>
      <c r="G26" s="135">
        <v>11000</v>
      </c>
      <c r="H26" s="136">
        <v>9340</v>
      </c>
      <c r="I26" s="135">
        <v>11000</v>
      </c>
      <c r="J26" s="135"/>
      <c r="K26" s="134" t="s">
        <v>296</v>
      </c>
      <c r="L26" s="133"/>
      <c r="M26" s="133"/>
    </row>
    <row r="27" spans="1:13" ht="51" customHeight="1">
      <c r="A27" s="131" t="s">
        <v>328</v>
      </c>
      <c r="B27" s="137" t="s">
        <v>191</v>
      </c>
      <c r="C27" s="137" t="s">
        <v>193</v>
      </c>
      <c r="D27" s="133">
        <v>6060</v>
      </c>
      <c r="E27" s="134" t="s">
        <v>329</v>
      </c>
      <c r="F27" s="135">
        <v>4800</v>
      </c>
      <c r="G27" s="135">
        <v>4800</v>
      </c>
      <c r="H27" s="136">
        <v>4800</v>
      </c>
      <c r="I27" s="135">
        <v>4800</v>
      </c>
      <c r="J27" s="135"/>
      <c r="K27" s="134" t="s">
        <v>296</v>
      </c>
      <c r="L27" s="133"/>
      <c r="M27" s="133"/>
    </row>
    <row r="28" spans="1:13" ht="51" customHeight="1">
      <c r="A28" s="131" t="s">
        <v>330</v>
      </c>
      <c r="B28" s="137">
        <v>801</v>
      </c>
      <c r="C28" s="137">
        <v>80110</v>
      </c>
      <c r="D28" s="133">
        <v>6050</v>
      </c>
      <c r="E28" s="134" t="s">
        <v>331</v>
      </c>
      <c r="F28" s="135">
        <v>40000</v>
      </c>
      <c r="G28" s="135">
        <v>40000</v>
      </c>
      <c r="H28" s="136">
        <v>6808.05</v>
      </c>
      <c r="I28" s="135">
        <v>40000</v>
      </c>
      <c r="J28" s="135"/>
      <c r="K28" s="134" t="s">
        <v>296</v>
      </c>
      <c r="L28" s="133"/>
      <c r="M28" s="133"/>
    </row>
    <row r="29" spans="1:13" ht="51" customHeight="1">
      <c r="A29" s="131" t="s">
        <v>332</v>
      </c>
      <c r="B29" s="137">
        <v>801</v>
      </c>
      <c r="C29" s="137">
        <v>80110</v>
      </c>
      <c r="D29" s="133">
        <v>6050</v>
      </c>
      <c r="E29" s="134" t="s">
        <v>333</v>
      </c>
      <c r="F29" s="135">
        <v>93500</v>
      </c>
      <c r="G29" s="135">
        <v>70000</v>
      </c>
      <c r="H29" s="136">
        <v>0</v>
      </c>
      <c r="I29" s="135">
        <v>70000</v>
      </c>
      <c r="J29" s="135"/>
      <c r="K29" s="134" t="s">
        <v>296</v>
      </c>
      <c r="L29" s="133"/>
      <c r="M29" s="133"/>
    </row>
    <row r="30" spans="1:13" ht="51" customHeight="1">
      <c r="A30" s="131" t="s">
        <v>334</v>
      </c>
      <c r="B30" s="137">
        <v>900</v>
      </c>
      <c r="C30" s="137">
        <v>90002</v>
      </c>
      <c r="D30" s="133">
        <v>6050</v>
      </c>
      <c r="E30" s="134" t="s">
        <v>335</v>
      </c>
      <c r="F30" s="135">
        <v>697013</v>
      </c>
      <c r="G30" s="135">
        <v>659013</v>
      </c>
      <c r="H30" s="136">
        <v>1161.5</v>
      </c>
      <c r="I30" s="135">
        <v>6000</v>
      </c>
      <c r="J30" s="135">
        <v>653013</v>
      </c>
      <c r="K30" s="134" t="s">
        <v>296</v>
      </c>
      <c r="L30" s="133"/>
      <c r="M30" s="133"/>
    </row>
    <row r="31" spans="1:13" ht="51">
      <c r="A31" s="131" t="s">
        <v>336</v>
      </c>
      <c r="B31" s="137">
        <v>900</v>
      </c>
      <c r="C31" s="137">
        <v>90015</v>
      </c>
      <c r="D31" s="133">
        <v>6050</v>
      </c>
      <c r="E31" s="134" t="s">
        <v>337</v>
      </c>
      <c r="F31" s="135">
        <v>480000</v>
      </c>
      <c r="G31" s="135">
        <v>450000</v>
      </c>
      <c r="H31" s="136">
        <v>14000</v>
      </c>
      <c r="I31" s="135">
        <v>250000</v>
      </c>
      <c r="J31" s="135">
        <v>200000</v>
      </c>
      <c r="K31" s="134" t="s">
        <v>296</v>
      </c>
      <c r="L31" s="133"/>
      <c r="M31" s="133"/>
    </row>
    <row r="32" spans="1:13" ht="51">
      <c r="A32" s="131" t="s">
        <v>338</v>
      </c>
      <c r="B32" s="137">
        <v>900</v>
      </c>
      <c r="C32" s="137">
        <v>90095</v>
      </c>
      <c r="D32" s="133">
        <v>6050</v>
      </c>
      <c r="E32" s="134" t="s">
        <v>339</v>
      </c>
      <c r="F32" s="135">
        <v>31500</v>
      </c>
      <c r="G32" s="135">
        <v>31500</v>
      </c>
      <c r="H32" s="136">
        <v>0</v>
      </c>
      <c r="I32" s="135">
        <v>31500</v>
      </c>
      <c r="J32" s="140"/>
      <c r="K32" s="134" t="s">
        <v>296</v>
      </c>
      <c r="L32" s="133"/>
      <c r="M32" s="133"/>
    </row>
    <row r="33" spans="1:13" ht="51">
      <c r="A33" s="131" t="s">
        <v>340</v>
      </c>
      <c r="B33" s="133">
        <v>926</v>
      </c>
      <c r="C33" s="133">
        <v>92604</v>
      </c>
      <c r="D33" s="133">
        <v>6050</v>
      </c>
      <c r="E33" s="134" t="s">
        <v>341</v>
      </c>
      <c r="F33" s="135">
        <v>8000</v>
      </c>
      <c r="G33" s="135">
        <v>8000</v>
      </c>
      <c r="H33" s="136">
        <v>0</v>
      </c>
      <c r="I33" s="135">
        <v>8000</v>
      </c>
      <c r="J33" s="140"/>
      <c r="K33" s="134" t="s">
        <v>296</v>
      </c>
      <c r="L33" s="133"/>
      <c r="M33" s="133"/>
    </row>
    <row r="34" spans="1:13" ht="22.5" customHeight="1">
      <c r="A34" s="201"/>
      <c r="B34" s="201"/>
      <c r="C34" s="201"/>
      <c r="D34" s="201"/>
      <c r="E34" s="201"/>
      <c r="F34" s="135">
        <f>SUM(F9:F33)</f>
        <v>5829002</v>
      </c>
      <c r="G34" s="135">
        <f>SUM(G9:G33)</f>
        <v>3394408</v>
      </c>
      <c r="H34" s="136">
        <f>SUM(H9:H33)</f>
        <v>403204.1</v>
      </c>
      <c r="I34" s="135">
        <f>SUM(I9:I33)</f>
        <v>1702594</v>
      </c>
      <c r="J34" s="135">
        <f>SUM(J9:J33)</f>
        <v>1603013</v>
      </c>
      <c r="K34" s="135">
        <v>88801</v>
      </c>
      <c r="L34" s="133"/>
      <c r="M34" s="141" t="s">
        <v>50</v>
      </c>
    </row>
    <row r="36" ht="12.75">
      <c r="A36" s="128" t="s">
        <v>342</v>
      </c>
    </row>
    <row r="37" ht="12.75">
      <c r="A37" s="128" t="s">
        <v>343</v>
      </c>
    </row>
    <row r="38" ht="12.75">
      <c r="A38" s="128" t="s">
        <v>344</v>
      </c>
    </row>
    <row r="39" ht="12.75">
      <c r="A39" s="128" t="s">
        <v>345</v>
      </c>
    </row>
    <row r="41" ht="12.75">
      <c r="A41" s="142"/>
    </row>
  </sheetData>
  <mergeCells count="18">
    <mergeCell ref="A1:M1"/>
    <mergeCell ref="A3:A7"/>
    <mergeCell ref="B3:B7"/>
    <mergeCell ref="C3:C7"/>
    <mergeCell ref="D3:D7"/>
    <mergeCell ref="E3:E7"/>
    <mergeCell ref="F3:F7"/>
    <mergeCell ref="G3:L3"/>
    <mergeCell ref="M3:M7"/>
    <mergeCell ref="G4:H5"/>
    <mergeCell ref="G6:G7"/>
    <mergeCell ref="H6:H7"/>
    <mergeCell ref="A34:E34"/>
    <mergeCell ref="I4:L4"/>
    <mergeCell ref="I5:I7"/>
    <mergeCell ref="J5:J7"/>
    <mergeCell ref="K5:K7"/>
    <mergeCell ref="L5:L7"/>
  </mergeCells>
  <printOptions/>
  <pageMargins left="0.75" right="0.75" top="1" bottom="1" header="0.5" footer="0.5"/>
  <pageSetup fitToHeight="2" fitToWidth="1" horizontalDpi="600" verticalDpi="600" orientation="portrait" paperSize="9" scale="63" r:id="rId1"/>
  <headerFooter alignWithMargins="0">
    <oddHeader>&amp;RZałącznik Nr &amp;A
do Zarządzenia Nr 48/2007
Wójta Gminy Jedlnia Letnisko
z dnia 30 sierpnia 2007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A2" sqref="A2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5" width="15.625" style="1" customWidth="1"/>
    <col min="6" max="16384" width="9.125" style="1" customWidth="1"/>
  </cols>
  <sheetData>
    <row r="1" spans="1:5" ht="49.5" customHeight="1">
      <c r="A1" s="255" t="s">
        <v>473</v>
      </c>
      <c r="B1" s="255"/>
      <c r="C1" s="255"/>
      <c r="D1" s="255"/>
      <c r="E1" s="255"/>
    </row>
    <row r="2" ht="6.75" customHeight="1">
      <c r="A2" s="291"/>
    </row>
    <row r="3" spans="4:5" ht="12.75">
      <c r="D3" s="292"/>
      <c r="E3" s="292" t="s">
        <v>14</v>
      </c>
    </row>
    <row r="4" spans="1:5" ht="15" customHeight="1">
      <c r="A4" s="218" t="s">
        <v>20</v>
      </c>
      <c r="B4" s="218" t="s">
        <v>474</v>
      </c>
      <c r="C4" s="239" t="s">
        <v>475</v>
      </c>
      <c r="D4" s="239" t="s">
        <v>476</v>
      </c>
      <c r="E4" s="239" t="s">
        <v>477</v>
      </c>
    </row>
    <row r="5" spans="1:5" ht="15" customHeight="1">
      <c r="A5" s="218"/>
      <c r="B5" s="218"/>
      <c r="C5" s="218"/>
      <c r="D5" s="239"/>
      <c r="E5" s="239"/>
    </row>
    <row r="6" spans="1:5" ht="15.75" customHeight="1">
      <c r="A6" s="218"/>
      <c r="B6" s="218"/>
      <c r="C6" s="218"/>
      <c r="D6" s="239"/>
      <c r="E6" s="239"/>
    </row>
    <row r="7" spans="1:5" s="294" customFormat="1" ht="6.75" customHeight="1">
      <c r="A7" s="293">
        <v>1</v>
      </c>
      <c r="B7" s="293">
        <v>2</v>
      </c>
      <c r="C7" s="293">
        <v>3</v>
      </c>
      <c r="D7" s="293">
        <v>4</v>
      </c>
      <c r="E7" s="293">
        <v>5</v>
      </c>
    </row>
    <row r="8" spans="1:5" ht="18.75" customHeight="1">
      <c r="A8" s="295" t="s">
        <v>478</v>
      </c>
      <c r="B8" s="295"/>
      <c r="C8" s="296"/>
      <c r="D8" s="297">
        <f>SUM(D9:D16)</f>
        <v>1797276</v>
      </c>
      <c r="E8" s="297">
        <f>SUM(E9:E16)</f>
        <v>194263.07</v>
      </c>
    </row>
    <row r="9" spans="1:5" ht="18.75" customHeight="1">
      <c r="A9" s="10" t="s">
        <v>6</v>
      </c>
      <c r="B9" s="11" t="s">
        <v>479</v>
      </c>
      <c r="C9" s="10" t="s">
        <v>480</v>
      </c>
      <c r="D9" s="298">
        <v>750000</v>
      </c>
      <c r="E9" s="298">
        <v>0</v>
      </c>
    </row>
    <row r="10" spans="1:5" ht="18.75" customHeight="1">
      <c r="A10" s="12" t="s">
        <v>7</v>
      </c>
      <c r="B10" s="13" t="s">
        <v>481</v>
      </c>
      <c r="C10" s="12" t="s">
        <v>480</v>
      </c>
      <c r="D10" s="299">
        <v>853013</v>
      </c>
      <c r="E10" s="299">
        <v>0</v>
      </c>
    </row>
    <row r="11" spans="1:5" ht="51">
      <c r="A11" s="12" t="s">
        <v>8</v>
      </c>
      <c r="B11" s="300" t="s">
        <v>482</v>
      </c>
      <c r="C11" s="12" t="s">
        <v>483</v>
      </c>
      <c r="D11" s="299"/>
      <c r="E11" s="299"/>
    </row>
    <row r="12" spans="1:5" ht="18.75" customHeight="1">
      <c r="A12" s="12" t="s">
        <v>53</v>
      </c>
      <c r="B12" s="13" t="s">
        <v>484</v>
      </c>
      <c r="C12" s="12" t="s">
        <v>485</v>
      </c>
      <c r="D12" s="299"/>
      <c r="E12" s="299"/>
    </row>
    <row r="13" spans="1:5" ht="18.75" customHeight="1">
      <c r="A13" s="12" t="s">
        <v>299</v>
      </c>
      <c r="B13" s="13" t="s">
        <v>486</v>
      </c>
      <c r="C13" s="12" t="s">
        <v>487</v>
      </c>
      <c r="D13" s="299"/>
      <c r="E13" s="299"/>
    </row>
    <row r="14" spans="1:5" ht="18.75" customHeight="1">
      <c r="A14" s="12" t="s">
        <v>301</v>
      </c>
      <c r="B14" s="13" t="s">
        <v>488</v>
      </c>
      <c r="C14" s="12" t="s">
        <v>489</v>
      </c>
      <c r="D14" s="299"/>
      <c r="E14" s="299"/>
    </row>
    <row r="15" spans="1:5" ht="18.75" customHeight="1">
      <c r="A15" s="12" t="s">
        <v>303</v>
      </c>
      <c r="B15" s="13" t="s">
        <v>490</v>
      </c>
      <c r="C15" s="12" t="s">
        <v>491</v>
      </c>
      <c r="D15" s="299"/>
      <c r="E15" s="299"/>
    </row>
    <row r="16" spans="1:5" ht="18.75" customHeight="1">
      <c r="A16" s="12" t="s">
        <v>306</v>
      </c>
      <c r="B16" s="15" t="s">
        <v>492</v>
      </c>
      <c r="C16" s="14" t="s">
        <v>493</v>
      </c>
      <c r="D16" s="301">
        <v>194263</v>
      </c>
      <c r="E16" s="301">
        <v>194263.07</v>
      </c>
    </row>
    <row r="17" spans="1:5" ht="18.75" customHeight="1">
      <c r="A17" s="295" t="s">
        <v>494</v>
      </c>
      <c r="B17" s="295"/>
      <c r="C17" s="296"/>
      <c r="D17" s="297">
        <f>SUM(D18:D24)</f>
        <v>1159918</v>
      </c>
      <c r="E17" s="297">
        <f>SUM(E18:E24)</f>
        <v>2186098.15</v>
      </c>
    </row>
    <row r="18" spans="1:5" ht="18.75" customHeight="1">
      <c r="A18" s="10" t="s">
        <v>6</v>
      </c>
      <c r="B18" s="11" t="s">
        <v>495</v>
      </c>
      <c r="C18" s="10" t="s">
        <v>496</v>
      </c>
      <c r="D18" s="298">
        <v>480060</v>
      </c>
      <c r="E18" s="298">
        <v>190080</v>
      </c>
    </row>
    <row r="19" spans="1:5" ht="18.75" customHeight="1">
      <c r="A19" s="12" t="s">
        <v>7</v>
      </c>
      <c r="B19" s="13" t="s">
        <v>497</v>
      </c>
      <c r="C19" s="12" t="s">
        <v>496</v>
      </c>
      <c r="D19" s="299">
        <v>679858</v>
      </c>
      <c r="E19" s="299">
        <v>346018.15</v>
      </c>
    </row>
    <row r="20" spans="1:5" ht="38.25">
      <c r="A20" s="12" t="s">
        <v>8</v>
      </c>
      <c r="B20" s="300" t="s">
        <v>498</v>
      </c>
      <c r="C20" s="12" t="s">
        <v>499</v>
      </c>
      <c r="D20" s="299"/>
      <c r="E20" s="299"/>
    </row>
    <row r="21" spans="1:5" ht="18.75" customHeight="1">
      <c r="A21" s="12" t="s">
        <v>53</v>
      </c>
      <c r="B21" s="13" t="s">
        <v>500</v>
      </c>
      <c r="C21" s="12" t="s">
        <v>501</v>
      </c>
      <c r="D21" s="299"/>
      <c r="E21" s="299"/>
    </row>
    <row r="22" spans="1:5" ht="18.75" customHeight="1">
      <c r="A22" s="12" t="s">
        <v>299</v>
      </c>
      <c r="B22" s="13" t="s">
        <v>502</v>
      </c>
      <c r="C22" s="12" t="s">
        <v>503</v>
      </c>
      <c r="D22" s="299"/>
      <c r="E22" s="299">
        <v>1650000</v>
      </c>
    </row>
    <row r="23" spans="1:5" ht="18.75" customHeight="1">
      <c r="A23" s="12" t="s">
        <v>301</v>
      </c>
      <c r="B23" s="13" t="s">
        <v>504</v>
      </c>
      <c r="C23" s="12" t="s">
        <v>505</v>
      </c>
      <c r="D23" s="299"/>
      <c r="E23" s="299"/>
    </row>
    <row r="24" spans="1:5" ht="18.75" customHeight="1">
      <c r="A24" s="14" t="s">
        <v>303</v>
      </c>
      <c r="B24" s="15" t="s">
        <v>506</v>
      </c>
      <c r="C24" s="14" t="s">
        <v>507</v>
      </c>
      <c r="D24" s="301"/>
      <c r="E24" s="301"/>
    </row>
    <row r="25" spans="1:4" ht="7.5" customHeight="1">
      <c r="A25" s="181"/>
      <c r="B25" s="302"/>
      <c r="C25" s="302"/>
      <c r="D25" s="302"/>
    </row>
    <row r="26" spans="1:6" ht="12.75">
      <c r="A26" s="303"/>
      <c r="B26" s="304"/>
      <c r="C26" s="304"/>
      <c r="D26" s="304"/>
      <c r="E26" s="305"/>
      <c r="F26" s="305"/>
    </row>
    <row r="28" spans="2:5" ht="26.25" customHeight="1">
      <c r="B28" s="306"/>
      <c r="C28" s="307"/>
      <c r="D28" s="308" t="s">
        <v>508</v>
      </c>
      <c r="E28" s="309" t="s">
        <v>509</v>
      </c>
    </row>
    <row r="29" spans="2:5" ht="12.75">
      <c r="B29" s="310" t="s">
        <v>510</v>
      </c>
      <c r="C29" s="311"/>
      <c r="D29" s="312">
        <v>22493725</v>
      </c>
      <c r="E29" s="312">
        <v>12081208.52</v>
      </c>
    </row>
    <row r="30" spans="2:5" ht="12.75">
      <c r="B30" s="310" t="s">
        <v>511</v>
      </c>
      <c r="C30" s="311"/>
      <c r="D30" s="312">
        <v>23020651</v>
      </c>
      <c r="E30" s="312">
        <v>9810875.99</v>
      </c>
    </row>
    <row r="31" spans="2:5" ht="12.75">
      <c r="B31" s="310" t="s">
        <v>512</v>
      </c>
      <c r="C31" s="311"/>
      <c r="D31" s="312">
        <v>-526926</v>
      </c>
      <c r="E31" s="312">
        <v>227332.53</v>
      </c>
    </row>
  </sheetData>
  <mergeCells count="12">
    <mergeCell ref="B30:C30"/>
    <mergeCell ref="B31:C31"/>
    <mergeCell ref="A8:B8"/>
    <mergeCell ref="A17:B17"/>
    <mergeCell ref="B28:C28"/>
    <mergeCell ref="B29:C29"/>
    <mergeCell ref="A1:E1"/>
    <mergeCell ref="A4:A6"/>
    <mergeCell ref="B4:B6"/>
    <mergeCell ref="C4:C6"/>
    <mergeCell ref="D4:D6"/>
    <mergeCell ref="E4:E6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&amp;RZałącznik nr 4
do Zarządzenia Nr48/2007
Wójta Gminy Jedlnia Letnisko
z dnia 30.08.2007r.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0"/>
  <sheetViews>
    <sheetView workbookViewId="0" topLeftCell="A1">
      <selection activeCell="G14" sqref="G14"/>
    </sheetView>
  </sheetViews>
  <sheetFormatPr defaultColWidth="9.00390625" defaultRowHeight="12.75"/>
  <cols>
    <col min="1" max="1" width="6.00390625" style="1" bestFit="1" customWidth="1"/>
    <col min="2" max="2" width="8.875" style="1" bestFit="1" customWidth="1"/>
    <col min="3" max="3" width="6.875" style="1" customWidth="1"/>
    <col min="4" max="4" width="13.00390625" style="1" customWidth="1"/>
    <col min="5" max="5" width="14.125" style="1" customWidth="1"/>
    <col min="6" max="6" width="6.875" style="1" customWidth="1"/>
    <col min="7" max="7" width="13.625" style="1" customWidth="1"/>
    <col min="8" max="8" width="13.875" style="1" customWidth="1"/>
    <col min="9" max="9" width="7.875" style="1" customWidth="1"/>
    <col min="10" max="10" width="13.125" style="1" customWidth="1"/>
    <col min="11" max="11" width="13.625" style="1" customWidth="1"/>
    <col min="12" max="12" width="11.375" style="0" customWidth="1"/>
    <col min="13" max="13" width="12.75390625" style="0" customWidth="1"/>
    <col min="14" max="14" width="12.125" style="0" customWidth="1"/>
    <col min="15" max="15" width="13.25390625" style="0" customWidth="1"/>
    <col min="16" max="16" width="13.125" style="0" customWidth="1"/>
    <col min="17" max="17" width="13.25390625" style="0" customWidth="1"/>
    <col min="18" max="18" width="6.75390625" style="0" customWidth="1"/>
    <col min="19" max="19" width="11.125" style="0" customWidth="1"/>
  </cols>
  <sheetData>
    <row r="1" spans="1:19" ht="48.75" customHeight="1">
      <c r="A1" s="182" t="s">
        <v>346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65"/>
    </row>
    <row r="2" spans="18:19" ht="12.75" customHeight="1">
      <c r="R2" s="217" t="s">
        <v>14</v>
      </c>
      <c r="S2" s="217"/>
    </row>
    <row r="3" spans="1:19" s="143" customFormat="1" ht="24" customHeight="1">
      <c r="A3" s="218" t="s">
        <v>1</v>
      </c>
      <c r="B3" s="219" t="s">
        <v>2</v>
      </c>
      <c r="C3" s="219" t="s">
        <v>70</v>
      </c>
      <c r="D3" s="214" t="s">
        <v>347</v>
      </c>
      <c r="E3" s="222"/>
      <c r="F3" s="223"/>
      <c r="G3" s="214" t="s">
        <v>348</v>
      </c>
      <c r="H3" s="230"/>
      <c r="I3" s="195"/>
      <c r="J3" s="214" t="s">
        <v>51</v>
      </c>
      <c r="K3" s="230"/>
      <c r="L3" s="230"/>
      <c r="M3" s="230"/>
      <c r="N3" s="230"/>
      <c r="O3" s="230"/>
      <c r="P3" s="230"/>
      <c r="Q3" s="230"/>
      <c r="R3" s="230"/>
      <c r="S3" s="195"/>
    </row>
    <row r="4" spans="1:19" s="143" customFormat="1" ht="20.25" customHeight="1">
      <c r="A4" s="218"/>
      <c r="B4" s="220"/>
      <c r="C4" s="220"/>
      <c r="D4" s="224"/>
      <c r="E4" s="225"/>
      <c r="F4" s="226"/>
      <c r="G4" s="231"/>
      <c r="H4" s="232"/>
      <c r="I4" s="207"/>
      <c r="J4" s="214" t="s">
        <v>349</v>
      </c>
      <c r="K4" s="234"/>
      <c r="L4" s="215" t="s">
        <v>44</v>
      </c>
      <c r="M4" s="237"/>
      <c r="N4" s="237"/>
      <c r="O4" s="237"/>
      <c r="P4" s="237"/>
      <c r="Q4" s="238"/>
      <c r="R4" s="214" t="s">
        <v>350</v>
      </c>
      <c r="S4" s="195"/>
    </row>
    <row r="5" spans="1:19" s="143" customFormat="1" ht="20.25" customHeight="1">
      <c r="A5" s="218"/>
      <c r="B5" s="220"/>
      <c r="C5" s="220"/>
      <c r="D5" s="227"/>
      <c r="E5" s="228"/>
      <c r="F5" s="229"/>
      <c r="G5" s="196"/>
      <c r="H5" s="233"/>
      <c r="I5" s="192"/>
      <c r="J5" s="235"/>
      <c r="K5" s="236"/>
      <c r="L5" s="215" t="s">
        <v>351</v>
      </c>
      <c r="M5" s="216"/>
      <c r="N5" s="215" t="s">
        <v>352</v>
      </c>
      <c r="O5" s="216"/>
      <c r="P5" s="215" t="s">
        <v>228</v>
      </c>
      <c r="Q5" s="216"/>
      <c r="R5" s="196"/>
      <c r="S5" s="192"/>
    </row>
    <row r="6" spans="1:19" s="143" customFormat="1" ht="65.25" customHeight="1">
      <c r="A6" s="218"/>
      <c r="B6" s="221"/>
      <c r="C6" s="221"/>
      <c r="D6" s="7" t="s">
        <v>35</v>
      </c>
      <c r="E6" s="7" t="s">
        <v>36</v>
      </c>
      <c r="F6" s="7" t="s">
        <v>73</v>
      </c>
      <c r="G6" s="46" t="s">
        <v>35</v>
      </c>
      <c r="H6" s="46" t="s">
        <v>36</v>
      </c>
      <c r="I6" s="7" t="s">
        <v>73</v>
      </c>
      <c r="J6" s="46" t="s">
        <v>35</v>
      </c>
      <c r="K6" s="46" t="s">
        <v>36</v>
      </c>
      <c r="L6" s="46" t="s">
        <v>35</v>
      </c>
      <c r="M6" s="46" t="s">
        <v>36</v>
      </c>
      <c r="N6" s="46" t="s">
        <v>35</v>
      </c>
      <c r="O6" s="46" t="s">
        <v>36</v>
      </c>
      <c r="P6" s="46" t="s">
        <v>35</v>
      </c>
      <c r="Q6" s="46" t="s">
        <v>36</v>
      </c>
      <c r="R6" s="46" t="s">
        <v>35</v>
      </c>
      <c r="S6" s="46" t="s">
        <v>36</v>
      </c>
    </row>
    <row r="7" spans="1:19" ht="9" customHeight="1">
      <c r="A7" s="8">
        <v>1</v>
      </c>
      <c r="B7" s="8">
        <v>2</v>
      </c>
      <c r="C7" s="8">
        <v>3</v>
      </c>
      <c r="D7" s="8">
        <v>4</v>
      </c>
      <c r="E7" s="144">
        <v>5</v>
      </c>
      <c r="F7" s="8">
        <v>6</v>
      </c>
      <c r="G7" s="8">
        <v>7</v>
      </c>
      <c r="H7" s="144">
        <v>8</v>
      </c>
      <c r="I7" s="8">
        <v>9</v>
      </c>
      <c r="J7" s="8">
        <v>10</v>
      </c>
      <c r="K7" s="144">
        <v>11</v>
      </c>
      <c r="L7" s="8">
        <v>12</v>
      </c>
      <c r="M7" s="144">
        <v>13</v>
      </c>
      <c r="N7" s="8">
        <v>14</v>
      </c>
      <c r="O7" s="144">
        <v>15</v>
      </c>
      <c r="P7" s="8">
        <v>16</v>
      </c>
      <c r="Q7" s="144">
        <v>17</v>
      </c>
      <c r="R7" s="8">
        <v>18</v>
      </c>
      <c r="S7" s="144">
        <v>19</v>
      </c>
    </row>
    <row r="8" spans="1:19" ht="19.5" customHeight="1">
      <c r="A8" s="145" t="s">
        <v>78</v>
      </c>
      <c r="B8" s="145" t="s">
        <v>86</v>
      </c>
      <c r="C8" s="146">
        <v>2010</v>
      </c>
      <c r="D8" s="147">
        <v>13172</v>
      </c>
      <c r="E8" s="148">
        <v>13171.93</v>
      </c>
      <c r="F8" s="149">
        <f>100*E8/D8</f>
        <v>99.99946856969329</v>
      </c>
      <c r="G8" s="147"/>
      <c r="H8" s="148"/>
      <c r="I8" s="147"/>
      <c r="J8" s="147"/>
      <c r="K8" s="148"/>
      <c r="L8" s="147"/>
      <c r="M8" s="148"/>
      <c r="N8" s="147"/>
      <c r="O8" s="148"/>
      <c r="P8" s="147"/>
      <c r="Q8" s="148"/>
      <c r="R8" s="150"/>
      <c r="S8" s="148"/>
    </row>
    <row r="9" spans="1:19" ht="19.5" customHeight="1">
      <c r="A9" s="151" t="s">
        <v>78</v>
      </c>
      <c r="B9" s="151" t="s">
        <v>86</v>
      </c>
      <c r="C9" s="152"/>
      <c r="D9" s="153"/>
      <c r="E9" s="154"/>
      <c r="F9" s="153"/>
      <c r="G9" s="153">
        <f>SUBTOTAL(9,G10:G11)</f>
        <v>13172</v>
      </c>
      <c r="H9" s="154">
        <f>SUBTOTAL(9,H10:H11)</f>
        <v>13171.93</v>
      </c>
      <c r="I9" s="153">
        <f>100*H9/G9</f>
        <v>99.99946856969329</v>
      </c>
      <c r="J9" s="153">
        <f>SUBTOTAL(9,J10:J11)</f>
        <v>13172</v>
      </c>
      <c r="K9" s="154">
        <f>SUBTOTAL(9,K10:K11)</f>
        <v>13171.93</v>
      </c>
      <c r="L9" s="153"/>
      <c r="M9" s="154"/>
      <c r="N9" s="153"/>
      <c r="O9" s="154"/>
      <c r="P9" s="153"/>
      <c r="Q9" s="154"/>
      <c r="R9" s="155"/>
      <c r="S9" s="154"/>
    </row>
    <row r="10" spans="1:19" ht="19.5" customHeight="1">
      <c r="A10" s="156" t="s">
        <v>78</v>
      </c>
      <c r="B10" s="156" t="s">
        <v>86</v>
      </c>
      <c r="C10" s="157">
        <v>4300</v>
      </c>
      <c r="D10" s="158"/>
      <c r="E10" s="159"/>
      <c r="F10" s="158"/>
      <c r="G10" s="158">
        <v>258</v>
      </c>
      <c r="H10" s="159">
        <v>258.27</v>
      </c>
      <c r="I10" s="160">
        <f>100*H10/G10</f>
        <v>100.1046511627907</v>
      </c>
      <c r="J10" s="158">
        <f>G10</f>
        <v>258</v>
      </c>
      <c r="K10" s="159">
        <f>H10</f>
        <v>258.27</v>
      </c>
      <c r="L10" s="158"/>
      <c r="M10" s="159"/>
      <c r="N10" s="158"/>
      <c r="O10" s="159"/>
      <c r="P10" s="158"/>
      <c r="Q10" s="159"/>
      <c r="R10" s="161"/>
      <c r="S10" s="159"/>
    </row>
    <row r="11" spans="1:19" ht="19.5" customHeight="1">
      <c r="A11" s="156" t="s">
        <v>78</v>
      </c>
      <c r="B11" s="156" t="s">
        <v>86</v>
      </c>
      <c r="C11" s="157">
        <v>4430</v>
      </c>
      <c r="D11" s="158"/>
      <c r="E11" s="159"/>
      <c r="F11" s="158"/>
      <c r="G11" s="158">
        <v>12914</v>
      </c>
      <c r="H11" s="159">
        <v>12913.66</v>
      </c>
      <c r="I11" s="160">
        <f>100*H11/G11</f>
        <v>99.99736719838934</v>
      </c>
      <c r="J11" s="158">
        <f>G11</f>
        <v>12914</v>
      </c>
      <c r="K11" s="159">
        <f>H11</f>
        <v>12913.66</v>
      </c>
      <c r="L11" s="158"/>
      <c r="M11" s="159"/>
      <c r="N11" s="158"/>
      <c r="O11" s="159"/>
      <c r="P11" s="158"/>
      <c r="Q11" s="159"/>
      <c r="R11" s="161"/>
      <c r="S11" s="159"/>
    </row>
    <row r="12" spans="1:19" ht="19.5" customHeight="1">
      <c r="A12" s="152">
        <v>750</v>
      </c>
      <c r="B12" s="152">
        <v>75011</v>
      </c>
      <c r="C12" s="152">
        <v>2010</v>
      </c>
      <c r="D12" s="153">
        <v>55540</v>
      </c>
      <c r="E12" s="154">
        <v>29911</v>
      </c>
      <c r="F12" s="153">
        <f>100*E12/D12</f>
        <v>53.85487936622254</v>
      </c>
      <c r="G12" s="153"/>
      <c r="H12" s="154"/>
      <c r="I12" s="153"/>
      <c r="J12" s="153"/>
      <c r="K12" s="154"/>
      <c r="L12" s="153"/>
      <c r="M12" s="154"/>
      <c r="N12" s="153"/>
      <c r="O12" s="154"/>
      <c r="P12" s="153"/>
      <c r="Q12" s="154"/>
      <c r="R12" s="155"/>
      <c r="S12" s="154"/>
    </row>
    <row r="13" spans="1:19" ht="19.5" customHeight="1">
      <c r="A13" s="152">
        <v>750</v>
      </c>
      <c r="B13" s="152">
        <v>75011</v>
      </c>
      <c r="C13" s="152"/>
      <c r="D13" s="153"/>
      <c r="E13" s="154"/>
      <c r="F13" s="153"/>
      <c r="G13" s="153">
        <f>SUBTOTAL(9,G14:G19)</f>
        <v>55540</v>
      </c>
      <c r="H13" s="154">
        <f>SUBTOTAL(9,H14:H19)</f>
        <v>29905.65</v>
      </c>
      <c r="I13" s="153">
        <f>100*H13/G13</f>
        <v>53.845246669067336</v>
      </c>
      <c r="J13" s="153">
        <f aca="true" t="shared" si="0" ref="J13:O13">SUBTOTAL(9,J14:J19)</f>
        <v>55540</v>
      </c>
      <c r="K13" s="154">
        <f t="shared" si="0"/>
        <v>29905.65</v>
      </c>
      <c r="L13" s="153">
        <f t="shared" si="0"/>
        <v>44380</v>
      </c>
      <c r="M13" s="154">
        <f t="shared" si="0"/>
        <v>23931</v>
      </c>
      <c r="N13" s="153">
        <f t="shared" si="0"/>
        <v>8800</v>
      </c>
      <c r="O13" s="154">
        <f t="shared" si="0"/>
        <v>4064</v>
      </c>
      <c r="P13" s="153"/>
      <c r="Q13" s="154"/>
      <c r="R13" s="155"/>
      <c r="S13" s="154"/>
    </row>
    <row r="14" spans="1:19" ht="19.5" customHeight="1">
      <c r="A14" s="52">
        <v>750</v>
      </c>
      <c r="B14" s="52">
        <v>75011</v>
      </c>
      <c r="C14" s="52">
        <v>4010</v>
      </c>
      <c r="D14" s="160"/>
      <c r="E14" s="162"/>
      <c r="F14" s="160"/>
      <c r="G14" s="160">
        <v>40903</v>
      </c>
      <c r="H14" s="162">
        <f aca="true" t="shared" si="1" ref="H14:H19">K14+S14</f>
        <v>20454</v>
      </c>
      <c r="I14" s="160">
        <f aca="true" t="shared" si="2" ref="I14:I19">100*H14/G14</f>
        <v>50.006112021123144</v>
      </c>
      <c r="J14" s="160">
        <v>40903</v>
      </c>
      <c r="K14" s="162">
        <v>20454</v>
      </c>
      <c r="L14" s="160">
        <v>40903</v>
      </c>
      <c r="M14" s="162">
        <f>K14</f>
        <v>20454</v>
      </c>
      <c r="N14" s="160"/>
      <c r="O14" s="162"/>
      <c r="P14" s="160"/>
      <c r="Q14" s="162"/>
      <c r="R14" s="155"/>
      <c r="S14" s="162"/>
    </row>
    <row r="15" spans="1:19" ht="19.5" customHeight="1">
      <c r="A15" s="52">
        <v>750</v>
      </c>
      <c r="B15" s="52">
        <v>75011</v>
      </c>
      <c r="C15" s="52">
        <v>4040</v>
      </c>
      <c r="D15" s="160"/>
      <c r="E15" s="162"/>
      <c r="F15" s="160"/>
      <c r="G15" s="160">
        <v>3477</v>
      </c>
      <c r="H15" s="162">
        <f t="shared" si="1"/>
        <v>3477</v>
      </c>
      <c r="I15" s="160">
        <f t="shared" si="2"/>
        <v>100</v>
      </c>
      <c r="J15" s="160">
        <v>3477</v>
      </c>
      <c r="K15" s="162">
        <v>3477</v>
      </c>
      <c r="L15" s="160">
        <v>3477</v>
      </c>
      <c r="M15" s="162">
        <f>K15</f>
        <v>3477</v>
      </c>
      <c r="N15" s="160"/>
      <c r="O15" s="162"/>
      <c r="P15" s="160"/>
      <c r="Q15" s="162"/>
      <c r="R15" s="155"/>
      <c r="S15" s="162"/>
    </row>
    <row r="16" spans="1:19" ht="19.5" customHeight="1">
      <c r="A16" s="52">
        <v>750</v>
      </c>
      <c r="B16" s="52">
        <v>75011</v>
      </c>
      <c r="C16" s="52">
        <v>4110</v>
      </c>
      <c r="D16" s="160"/>
      <c r="E16" s="162"/>
      <c r="F16" s="160"/>
      <c r="G16" s="160">
        <v>7713</v>
      </c>
      <c r="H16" s="162">
        <f t="shared" si="1"/>
        <v>3564</v>
      </c>
      <c r="I16" s="160">
        <f t="shared" si="2"/>
        <v>46.20770128354726</v>
      </c>
      <c r="J16" s="160">
        <v>7713</v>
      </c>
      <c r="K16" s="162">
        <v>3564</v>
      </c>
      <c r="L16" s="160"/>
      <c r="M16" s="162"/>
      <c r="N16" s="160">
        <v>7713</v>
      </c>
      <c r="O16" s="162">
        <f>K16</f>
        <v>3564</v>
      </c>
      <c r="P16" s="160"/>
      <c r="Q16" s="162"/>
      <c r="R16" s="155"/>
      <c r="S16" s="162"/>
    </row>
    <row r="17" spans="1:19" ht="19.5" customHeight="1">
      <c r="A17" s="52">
        <v>750</v>
      </c>
      <c r="B17" s="52">
        <v>75011</v>
      </c>
      <c r="C17" s="52">
        <v>4120</v>
      </c>
      <c r="D17" s="160"/>
      <c r="E17" s="162"/>
      <c r="F17" s="160"/>
      <c r="G17" s="160">
        <v>1087</v>
      </c>
      <c r="H17" s="162">
        <f t="shared" si="1"/>
        <v>500</v>
      </c>
      <c r="I17" s="160">
        <f t="shared" si="2"/>
        <v>45.998160073597056</v>
      </c>
      <c r="J17" s="160">
        <v>1087</v>
      </c>
      <c r="K17" s="162">
        <v>500</v>
      </c>
      <c r="L17" s="160"/>
      <c r="M17" s="162"/>
      <c r="N17" s="160">
        <v>1087</v>
      </c>
      <c r="O17" s="162">
        <f>K17</f>
        <v>500</v>
      </c>
      <c r="P17" s="160"/>
      <c r="Q17" s="162"/>
      <c r="R17" s="155"/>
      <c r="S17" s="162"/>
    </row>
    <row r="18" spans="1:19" ht="19.5" customHeight="1">
      <c r="A18" s="52">
        <v>750</v>
      </c>
      <c r="B18" s="52">
        <v>75011</v>
      </c>
      <c r="C18" s="52">
        <v>4210</v>
      </c>
      <c r="D18" s="160"/>
      <c r="E18" s="162"/>
      <c r="F18" s="160"/>
      <c r="G18" s="160">
        <v>760</v>
      </c>
      <c r="H18" s="162">
        <f t="shared" si="1"/>
        <v>710.65</v>
      </c>
      <c r="I18" s="160">
        <f t="shared" si="2"/>
        <v>93.50657894736842</v>
      </c>
      <c r="J18" s="160">
        <v>760</v>
      </c>
      <c r="K18" s="162">
        <v>710.65</v>
      </c>
      <c r="L18" s="160"/>
      <c r="M18" s="162"/>
      <c r="N18" s="160"/>
      <c r="O18" s="162"/>
      <c r="P18" s="160"/>
      <c r="Q18" s="162"/>
      <c r="R18" s="155"/>
      <c r="S18" s="162"/>
    </row>
    <row r="19" spans="1:19" ht="19.5" customHeight="1">
      <c r="A19" s="52">
        <v>750</v>
      </c>
      <c r="B19" s="52">
        <v>75011</v>
      </c>
      <c r="C19" s="52">
        <v>4440</v>
      </c>
      <c r="D19" s="160"/>
      <c r="E19" s="162"/>
      <c r="F19" s="160"/>
      <c r="G19" s="160">
        <v>1600</v>
      </c>
      <c r="H19" s="162">
        <f t="shared" si="1"/>
        <v>1200</v>
      </c>
      <c r="I19" s="160">
        <f t="shared" si="2"/>
        <v>75</v>
      </c>
      <c r="J19" s="160">
        <v>1600</v>
      </c>
      <c r="K19" s="162">
        <v>1200</v>
      </c>
      <c r="L19" s="160"/>
      <c r="M19" s="162"/>
      <c r="N19" s="160"/>
      <c r="O19" s="162"/>
      <c r="P19" s="160"/>
      <c r="Q19" s="162"/>
      <c r="R19" s="155"/>
      <c r="S19" s="162"/>
    </row>
    <row r="20" spans="1:19" ht="19.5" customHeight="1">
      <c r="A20" s="163">
        <v>751</v>
      </c>
      <c r="B20" s="163">
        <v>75101</v>
      </c>
      <c r="C20" s="163">
        <v>2010</v>
      </c>
      <c r="D20" s="164">
        <v>1784</v>
      </c>
      <c r="E20" s="165">
        <v>890</v>
      </c>
      <c r="F20" s="153">
        <f>100*E20/D20</f>
        <v>49.88789237668161</v>
      </c>
      <c r="G20" s="164"/>
      <c r="H20" s="165"/>
      <c r="I20" s="164"/>
      <c r="J20" s="164"/>
      <c r="K20" s="165"/>
      <c r="L20" s="164"/>
      <c r="M20" s="165"/>
      <c r="N20" s="164"/>
      <c r="O20" s="165"/>
      <c r="P20" s="164"/>
      <c r="Q20" s="165"/>
      <c r="R20" s="155"/>
      <c r="S20" s="165"/>
    </row>
    <row r="21" spans="1:19" ht="19.5" customHeight="1">
      <c r="A21" s="163">
        <v>751</v>
      </c>
      <c r="B21" s="163">
        <v>75101</v>
      </c>
      <c r="C21" s="163"/>
      <c r="D21" s="164"/>
      <c r="E21" s="165"/>
      <c r="F21" s="164"/>
      <c r="G21" s="164">
        <f>SUM(G22:G25)</f>
        <v>1784</v>
      </c>
      <c r="H21" s="165">
        <f>SUM(H22:H25)</f>
        <v>504.41</v>
      </c>
      <c r="I21" s="153">
        <f>100*H21/G21</f>
        <v>28.27410313901345</v>
      </c>
      <c r="J21" s="164">
        <f aca="true" t="shared" si="3" ref="J21:O21">SUM(J22:J25)</f>
        <v>1784</v>
      </c>
      <c r="K21" s="165">
        <f t="shared" si="3"/>
        <v>504.41</v>
      </c>
      <c r="L21" s="164">
        <f t="shared" si="3"/>
        <v>1440</v>
      </c>
      <c r="M21" s="165">
        <f t="shared" si="3"/>
        <v>504.41</v>
      </c>
      <c r="N21" s="164">
        <f t="shared" si="3"/>
        <v>287</v>
      </c>
      <c r="O21" s="165">
        <f t="shared" si="3"/>
        <v>0</v>
      </c>
      <c r="P21" s="164"/>
      <c r="Q21" s="165"/>
      <c r="R21" s="155"/>
      <c r="S21" s="165"/>
    </row>
    <row r="22" spans="1:19" ht="19.5" customHeight="1">
      <c r="A22" s="52">
        <v>751</v>
      </c>
      <c r="B22" s="52">
        <v>75101</v>
      </c>
      <c r="C22" s="52">
        <v>4110</v>
      </c>
      <c r="D22" s="160"/>
      <c r="E22" s="162"/>
      <c r="F22" s="160"/>
      <c r="G22" s="160">
        <v>251</v>
      </c>
      <c r="H22" s="162">
        <f>K22+S22</f>
        <v>0</v>
      </c>
      <c r="I22" s="160">
        <f>100*H22/G22</f>
        <v>0</v>
      </c>
      <c r="J22" s="160">
        <v>251</v>
      </c>
      <c r="K22" s="162">
        <v>0</v>
      </c>
      <c r="L22" s="160"/>
      <c r="M22" s="162"/>
      <c r="N22" s="160">
        <v>251</v>
      </c>
      <c r="O22" s="162">
        <v>0</v>
      </c>
      <c r="P22" s="160"/>
      <c r="Q22" s="162"/>
      <c r="R22" s="155"/>
      <c r="S22" s="162"/>
    </row>
    <row r="23" spans="1:19" ht="19.5" customHeight="1">
      <c r="A23" s="52">
        <v>751</v>
      </c>
      <c r="B23" s="52">
        <v>75101</v>
      </c>
      <c r="C23" s="52">
        <v>4120</v>
      </c>
      <c r="D23" s="160"/>
      <c r="E23" s="162"/>
      <c r="F23" s="160"/>
      <c r="G23" s="160">
        <v>36</v>
      </c>
      <c r="H23" s="162">
        <f>K23+S23</f>
        <v>0</v>
      </c>
      <c r="I23" s="160">
        <f>100*H23/G23</f>
        <v>0</v>
      </c>
      <c r="J23" s="160">
        <v>36</v>
      </c>
      <c r="K23" s="162">
        <v>0</v>
      </c>
      <c r="L23" s="160"/>
      <c r="M23" s="162"/>
      <c r="N23" s="160">
        <v>36</v>
      </c>
      <c r="O23" s="162">
        <v>0</v>
      </c>
      <c r="P23" s="160"/>
      <c r="Q23" s="162"/>
      <c r="R23" s="155"/>
      <c r="S23" s="162"/>
    </row>
    <row r="24" spans="1:19" ht="19.5" customHeight="1">
      <c r="A24" s="52">
        <v>751</v>
      </c>
      <c r="B24" s="52">
        <v>75101</v>
      </c>
      <c r="C24" s="52">
        <v>4170</v>
      </c>
      <c r="D24" s="160"/>
      <c r="E24" s="162"/>
      <c r="F24" s="160"/>
      <c r="G24" s="160">
        <v>1440</v>
      </c>
      <c r="H24" s="162">
        <f>K24+S24</f>
        <v>504.41</v>
      </c>
      <c r="I24" s="160">
        <f>100*H24/G24</f>
        <v>35.02847222222222</v>
      </c>
      <c r="J24" s="160">
        <v>1440</v>
      </c>
      <c r="K24" s="162">
        <v>504.41</v>
      </c>
      <c r="L24" s="160">
        <v>1440</v>
      </c>
      <c r="M24" s="162">
        <v>504.41</v>
      </c>
      <c r="N24" s="160"/>
      <c r="O24" s="162"/>
      <c r="P24" s="160"/>
      <c r="Q24" s="162"/>
      <c r="R24" s="155"/>
      <c r="S24" s="162"/>
    </row>
    <row r="25" spans="1:19" ht="19.5" customHeight="1">
      <c r="A25" s="52">
        <v>751</v>
      </c>
      <c r="B25" s="52">
        <v>75101</v>
      </c>
      <c r="C25" s="52">
        <v>4210</v>
      </c>
      <c r="D25" s="160"/>
      <c r="E25" s="162"/>
      <c r="F25" s="160"/>
      <c r="G25" s="160">
        <v>57</v>
      </c>
      <c r="H25" s="162">
        <f>K25+S25</f>
        <v>0</v>
      </c>
      <c r="I25" s="160">
        <f>100*H25/G25</f>
        <v>0</v>
      </c>
      <c r="J25" s="160">
        <v>57</v>
      </c>
      <c r="K25" s="162"/>
      <c r="L25" s="160"/>
      <c r="M25" s="162"/>
      <c r="N25" s="160"/>
      <c r="O25" s="162"/>
      <c r="P25" s="160"/>
      <c r="Q25" s="162"/>
      <c r="R25" s="155"/>
      <c r="S25" s="162"/>
    </row>
    <row r="26" spans="1:19" ht="19.5" customHeight="1">
      <c r="A26" s="163">
        <v>751</v>
      </c>
      <c r="B26" s="163">
        <v>75109</v>
      </c>
      <c r="C26" s="163">
        <v>2010</v>
      </c>
      <c r="D26" s="164">
        <v>7046</v>
      </c>
      <c r="E26" s="165">
        <v>7046</v>
      </c>
      <c r="F26" s="153">
        <f>100*E26/D26</f>
        <v>100</v>
      </c>
      <c r="G26" s="164"/>
      <c r="H26" s="165"/>
      <c r="I26" s="164"/>
      <c r="J26" s="164"/>
      <c r="K26" s="165"/>
      <c r="L26" s="164"/>
      <c r="M26" s="165"/>
      <c r="N26" s="164"/>
      <c r="O26" s="165"/>
      <c r="P26" s="164"/>
      <c r="Q26" s="165"/>
      <c r="R26" s="155"/>
      <c r="S26" s="165"/>
    </row>
    <row r="27" spans="1:19" ht="19.5" customHeight="1">
      <c r="A27" s="163">
        <v>751</v>
      </c>
      <c r="B27" s="163">
        <v>75109</v>
      </c>
      <c r="C27" s="163"/>
      <c r="D27" s="164"/>
      <c r="E27" s="165"/>
      <c r="F27" s="164"/>
      <c r="G27" s="164">
        <f>SUM(G28:G34)</f>
        <v>7046</v>
      </c>
      <c r="H27" s="165">
        <f>SUM(H28:H34)</f>
        <v>0</v>
      </c>
      <c r="I27" s="153">
        <f>100*H27/G27</f>
        <v>0</v>
      </c>
      <c r="J27" s="164">
        <f aca="true" t="shared" si="4" ref="J27:O27">SUM(J28:J34)</f>
        <v>7046</v>
      </c>
      <c r="K27" s="165">
        <f t="shared" si="4"/>
        <v>0</v>
      </c>
      <c r="L27" s="164">
        <f t="shared" si="4"/>
        <v>1177</v>
      </c>
      <c r="M27" s="165">
        <f t="shared" si="4"/>
        <v>0</v>
      </c>
      <c r="N27" s="164">
        <f t="shared" si="4"/>
        <v>234</v>
      </c>
      <c r="O27" s="165">
        <f t="shared" si="4"/>
        <v>0</v>
      </c>
      <c r="P27" s="164"/>
      <c r="Q27" s="165"/>
      <c r="R27" s="166"/>
      <c r="S27" s="165"/>
    </row>
    <row r="28" spans="1:19" ht="19.5" customHeight="1">
      <c r="A28" s="52">
        <v>751</v>
      </c>
      <c r="B28" s="52">
        <v>75109</v>
      </c>
      <c r="C28" s="52">
        <v>3030</v>
      </c>
      <c r="D28" s="160"/>
      <c r="E28" s="162"/>
      <c r="F28" s="160"/>
      <c r="G28" s="160">
        <v>3450</v>
      </c>
      <c r="H28" s="162">
        <f aca="true" t="shared" si="5" ref="H28:H34">K28+S28</f>
        <v>0</v>
      </c>
      <c r="I28" s="160">
        <f aca="true" t="shared" si="6" ref="I28:I34">100*H28/G28</f>
        <v>0</v>
      </c>
      <c r="J28" s="160">
        <v>3450</v>
      </c>
      <c r="K28" s="162">
        <v>0</v>
      </c>
      <c r="L28" s="160"/>
      <c r="M28" s="162"/>
      <c r="N28" s="160"/>
      <c r="O28" s="162"/>
      <c r="P28" s="160"/>
      <c r="Q28" s="162"/>
      <c r="R28" s="161"/>
      <c r="S28" s="162"/>
    </row>
    <row r="29" spans="1:19" ht="19.5" customHeight="1">
      <c r="A29" s="52">
        <v>751</v>
      </c>
      <c r="B29" s="52">
        <v>75109</v>
      </c>
      <c r="C29" s="52">
        <v>4110</v>
      </c>
      <c r="D29" s="160"/>
      <c r="E29" s="162"/>
      <c r="F29" s="160"/>
      <c r="G29" s="160">
        <v>205</v>
      </c>
      <c r="H29" s="162">
        <f t="shared" si="5"/>
        <v>0</v>
      </c>
      <c r="I29" s="160">
        <f t="shared" si="6"/>
        <v>0</v>
      </c>
      <c r="J29" s="160">
        <v>205</v>
      </c>
      <c r="K29" s="162">
        <v>0</v>
      </c>
      <c r="L29" s="160"/>
      <c r="M29" s="162"/>
      <c r="N29" s="160">
        <f>J29</f>
        <v>205</v>
      </c>
      <c r="O29" s="162">
        <f>K29</f>
        <v>0</v>
      </c>
      <c r="P29" s="160"/>
      <c r="Q29" s="162"/>
      <c r="R29" s="155"/>
      <c r="S29" s="162"/>
    </row>
    <row r="30" spans="1:19" ht="19.5" customHeight="1">
      <c r="A30" s="52">
        <v>751</v>
      </c>
      <c r="B30" s="52">
        <v>75109</v>
      </c>
      <c r="C30" s="52">
        <v>4120</v>
      </c>
      <c r="D30" s="160"/>
      <c r="E30" s="162"/>
      <c r="F30" s="160"/>
      <c r="G30" s="160">
        <v>29</v>
      </c>
      <c r="H30" s="162">
        <f t="shared" si="5"/>
        <v>0</v>
      </c>
      <c r="I30" s="160">
        <f t="shared" si="6"/>
        <v>0</v>
      </c>
      <c r="J30" s="160">
        <v>29</v>
      </c>
      <c r="K30" s="162">
        <v>0</v>
      </c>
      <c r="L30" s="160"/>
      <c r="M30" s="162"/>
      <c r="N30" s="160">
        <f>J30</f>
        <v>29</v>
      </c>
      <c r="O30" s="162">
        <f>K30</f>
        <v>0</v>
      </c>
      <c r="P30" s="160"/>
      <c r="Q30" s="162"/>
      <c r="R30" s="155"/>
      <c r="S30" s="162"/>
    </row>
    <row r="31" spans="1:19" ht="19.5" customHeight="1">
      <c r="A31" s="52">
        <v>751</v>
      </c>
      <c r="B31" s="52">
        <v>75109</v>
      </c>
      <c r="C31" s="52">
        <v>4170</v>
      </c>
      <c r="D31" s="160"/>
      <c r="E31" s="162"/>
      <c r="F31" s="160"/>
      <c r="G31" s="160">
        <v>1177</v>
      </c>
      <c r="H31" s="162">
        <f t="shared" si="5"/>
        <v>0</v>
      </c>
      <c r="I31" s="160">
        <f t="shared" si="6"/>
        <v>0</v>
      </c>
      <c r="J31" s="160">
        <v>1177</v>
      </c>
      <c r="K31" s="162">
        <v>0</v>
      </c>
      <c r="L31" s="160">
        <f>G31</f>
        <v>1177</v>
      </c>
      <c r="M31" s="162">
        <f>H31</f>
        <v>0</v>
      </c>
      <c r="N31" s="160"/>
      <c r="O31" s="162"/>
      <c r="P31" s="160"/>
      <c r="Q31" s="162"/>
      <c r="R31" s="155"/>
      <c r="S31" s="162"/>
    </row>
    <row r="32" spans="1:19" ht="19.5" customHeight="1">
      <c r="A32" s="52">
        <v>751</v>
      </c>
      <c r="B32" s="52">
        <v>75109</v>
      </c>
      <c r="C32" s="52">
        <v>4210</v>
      </c>
      <c r="D32" s="160"/>
      <c r="E32" s="162"/>
      <c r="F32" s="160"/>
      <c r="G32" s="160">
        <v>670</v>
      </c>
      <c r="H32" s="162">
        <f t="shared" si="5"/>
        <v>0</v>
      </c>
      <c r="I32" s="160">
        <f t="shared" si="6"/>
        <v>0</v>
      </c>
      <c r="J32" s="160">
        <v>670</v>
      </c>
      <c r="K32" s="162">
        <v>0</v>
      </c>
      <c r="L32" s="160"/>
      <c r="M32" s="162"/>
      <c r="N32" s="160"/>
      <c r="O32" s="162"/>
      <c r="P32" s="160"/>
      <c r="Q32" s="162"/>
      <c r="R32" s="155"/>
      <c r="S32" s="162"/>
    </row>
    <row r="33" spans="1:19" ht="19.5" customHeight="1">
      <c r="A33" s="52">
        <v>751</v>
      </c>
      <c r="B33" s="52">
        <v>75109</v>
      </c>
      <c r="C33" s="52">
        <v>4300</v>
      </c>
      <c r="D33" s="160"/>
      <c r="E33" s="162"/>
      <c r="F33" s="160"/>
      <c r="G33" s="160">
        <v>1415</v>
      </c>
      <c r="H33" s="162">
        <f t="shared" si="5"/>
        <v>0</v>
      </c>
      <c r="I33" s="160">
        <f t="shared" si="6"/>
        <v>0</v>
      </c>
      <c r="J33" s="160">
        <v>1415</v>
      </c>
      <c r="K33" s="162">
        <v>0</v>
      </c>
      <c r="L33" s="160"/>
      <c r="M33" s="162"/>
      <c r="N33" s="160"/>
      <c r="O33" s="162"/>
      <c r="P33" s="160"/>
      <c r="Q33" s="162"/>
      <c r="R33" s="155"/>
      <c r="S33" s="162"/>
    </row>
    <row r="34" spans="1:19" ht="19.5" customHeight="1">
      <c r="A34" s="52">
        <v>751</v>
      </c>
      <c r="B34" s="52">
        <v>75109</v>
      </c>
      <c r="C34" s="52">
        <v>4410</v>
      </c>
      <c r="D34" s="160"/>
      <c r="E34" s="162"/>
      <c r="F34" s="160"/>
      <c r="G34" s="160">
        <v>100</v>
      </c>
      <c r="H34" s="162">
        <f t="shared" si="5"/>
        <v>0</v>
      </c>
      <c r="I34" s="160">
        <f t="shared" si="6"/>
        <v>0</v>
      </c>
      <c r="J34" s="160">
        <v>100</v>
      </c>
      <c r="K34" s="162">
        <v>0</v>
      </c>
      <c r="L34" s="160"/>
      <c r="M34" s="162"/>
      <c r="N34" s="160"/>
      <c r="O34" s="162"/>
      <c r="P34" s="160"/>
      <c r="Q34" s="162"/>
      <c r="R34" s="155"/>
      <c r="S34" s="162"/>
    </row>
    <row r="35" spans="1:19" ht="19.5" customHeight="1">
      <c r="A35" s="163">
        <v>754</v>
      </c>
      <c r="B35" s="163">
        <v>75414</v>
      </c>
      <c r="C35" s="163">
        <v>2010</v>
      </c>
      <c r="D35" s="164">
        <v>500</v>
      </c>
      <c r="E35" s="165">
        <v>500</v>
      </c>
      <c r="F35" s="153">
        <f>100*E35/D35</f>
        <v>100</v>
      </c>
      <c r="G35" s="164"/>
      <c r="H35" s="165"/>
      <c r="I35" s="164"/>
      <c r="J35" s="164"/>
      <c r="K35" s="165"/>
      <c r="L35" s="164"/>
      <c r="M35" s="165"/>
      <c r="N35" s="164"/>
      <c r="O35" s="165"/>
      <c r="P35" s="164"/>
      <c r="Q35" s="165"/>
      <c r="R35" s="155"/>
      <c r="S35" s="165"/>
    </row>
    <row r="36" spans="1:19" ht="19.5" customHeight="1">
      <c r="A36" s="163">
        <v>754</v>
      </c>
      <c r="B36" s="163">
        <v>75414</v>
      </c>
      <c r="C36" s="163"/>
      <c r="D36" s="164"/>
      <c r="E36" s="165"/>
      <c r="F36" s="164"/>
      <c r="G36" s="164">
        <f>SUBTOTAL(9,G37)</f>
        <v>500</v>
      </c>
      <c r="H36" s="165">
        <f>SUBTOTAL(9,H37)</f>
        <v>0</v>
      </c>
      <c r="I36" s="153">
        <f>100*H36/G36</f>
        <v>0</v>
      </c>
      <c r="J36" s="164">
        <f>SUBTOTAL(9,J37)</f>
        <v>500</v>
      </c>
      <c r="K36" s="165">
        <f>SUBTOTAL(9,K37)</f>
        <v>0</v>
      </c>
      <c r="L36" s="164">
        <f>SUBTOTAL(9,L37)</f>
        <v>500</v>
      </c>
      <c r="M36" s="165">
        <f>SUBTOTAL(9,M37)</f>
        <v>0</v>
      </c>
      <c r="N36" s="164"/>
      <c r="O36" s="165"/>
      <c r="P36" s="164"/>
      <c r="Q36" s="165"/>
      <c r="R36" s="166"/>
      <c r="S36" s="165"/>
    </row>
    <row r="37" spans="1:19" ht="19.5" customHeight="1">
      <c r="A37" s="52">
        <v>754</v>
      </c>
      <c r="B37" s="52">
        <v>75414</v>
      </c>
      <c r="C37" s="52">
        <v>4170</v>
      </c>
      <c r="D37" s="160"/>
      <c r="E37" s="162"/>
      <c r="F37" s="160"/>
      <c r="G37" s="160">
        <v>500</v>
      </c>
      <c r="H37" s="162">
        <f>K37+S37</f>
        <v>0</v>
      </c>
      <c r="I37" s="160"/>
      <c r="J37" s="160">
        <v>500</v>
      </c>
      <c r="K37" s="162"/>
      <c r="L37" s="160">
        <v>500</v>
      </c>
      <c r="M37" s="162"/>
      <c r="N37" s="160"/>
      <c r="O37" s="162"/>
      <c r="P37" s="160"/>
      <c r="Q37" s="162"/>
      <c r="R37" s="155"/>
      <c r="S37" s="162"/>
    </row>
    <row r="38" spans="1:19" ht="19.5" customHeight="1">
      <c r="A38" s="163">
        <v>852</v>
      </c>
      <c r="B38" s="163">
        <v>85212</v>
      </c>
      <c r="C38" s="163">
        <v>2010</v>
      </c>
      <c r="D38" s="164">
        <v>4400000</v>
      </c>
      <c r="E38" s="165">
        <v>2036233</v>
      </c>
      <c r="F38" s="153">
        <f>100*E38/D38</f>
        <v>46.27802272727273</v>
      </c>
      <c r="G38" s="164"/>
      <c r="H38" s="165"/>
      <c r="I38" s="164"/>
      <c r="J38" s="164"/>
      <c r="K38" s="165"/>
      <c r="L38" s="164"/>
      <c r="M38" s="165"/>
      <c r="N38" s="164"/>
      <c r="O38" s="165"/>
      <c r="P38" s="164"/>
      <c r="Q38" s="165"/>
      <c r="R38" s="155"/>
      <c r="S38" s="165"/>
    </row>
    <row r="39" spans="1:19" ht="19.5" customHeight="1">
      <c r="A39" s="163">
        <v>852</v>
      </c>
      <c r="B39" s="163">
        <v>85212</v>
      </c>
      <c r="C39" s="163"/>
      <c r="D39" s="164"/>
      <c r="E39" s="165"/>
      <c r="F39" s="164"/>
      <c r="G39" s="164">
        <f>SUBTOTAL(9,G40:G58)</f>
        <v>4400000</v>
      </c>
      <c r="H39" s="165">
        <f>SUBTOTAL(9,H40:H58)</f>
        <v>1955278.72</v>
      </c>
      <c r="I39" s="153">
        <f>100*H39/G39</f>
        <v>44.43815272727273</v>
      </c>
      <c r="J39" s="164">
        <f aca="true" t="shared" si="7" ref="J39:Q39">SUBTOTAL(9,J40:J58)</f>
        <v>4400000</v>
      </c>
      <c r="K39" s="165">
        <f t="shared" si="7"/>
        <v>1955278.72</v>
      </c>
      <c r="L39" s="164">
        <f t="shared" si="7"/>
        <v>41103</v>
      </c>
      <c r="M39" s="165">
        <f t="shared" si="7"/>
        <v>21903</v>
      </c>
      <c r="N39" s="164">
        <f t="shared" si="7"/>
        <v>17498</v>
      </c>
      <c r="O39" s="165">
        <f t="shared" si="7"/>
        <v>3700</v>
      </c>
      <c r="P39" s="164">
        <f t="shared" si="7"/>
        <v>4271850</v>
      </c>
      <c r="Q39" s="165">
        <f t="shared" si="7"/>
        <v>1916991.53</v>
      </c>
      <c r="R39" s="166"/>
      <c r="S39" s="165"/>
    </row>
    <row r="40" spans="1:19" ht="19.5" customHeight="1">
      <c r="A40" s="52">
        <v>852</v>
      </c>
      <c r="B40" s="52">
        <v>85212</v>
      </c>
      <c r="C40" s="52">
        <v>3020</v>
      </c>
      <c r="D40" s="160"/>
      <c r="E40" s="162"/>
      <c r="F40" s="160"/>
      <c r="G40" s="160">
        <v>686</v>
      </c>
      <c r="H40" s="162">
        <f>K40+S40</f>
        <v>30</v>
      </c>
      <c r="I40" s="160">
        <f aca="true" t="shared" si="8" ref="I40:I58">100*H40/G40</f>
        <v>4.373177842565598</v>
      </c>
      <c r="J40" s="160">
        <v>686</v>
      </c>
      <c r="K40" s="162">
        <v>30</v>
      </c>
      <c r="L40" s="160"/>
      <c r="M40" s="162"/>
      <c r="N40" s="160"/>
      <c r="O40" s="162"/>
      <c r="P40" s="160"/>
      <c r="Q40" s="162"/>
      <c r="R40" s="155"/>
      <c r="S40" s="162"/>
    </row>
    <row r="41" spans="1:19" ht="19.5" customHeight="1">
      <c r="A41" s="52">
        <v>852</v>
      </c>
      <c r="B41" s="52">
        <v>85212</v>
      </c>
      <c r="C41" s="52">
        <v>3110</v>
      </c>
      <c r="D41" s="160"/>
      <c r="E41" s="162"/>
      <c r="F41" s="160"/>
      <c r="G41" s="160">
        <v>4236850</v>
      </c>
      <c r="H41" s="162">
        <f>K41+S41</f>
        <v>1899372.7</v>
      </c>
      <c r="I41" s="160">
        <f t="shared" si="8"/>
        <v>44.82983112453828</v>
      </c>
      <c r="J41" s="160">
        <v>4236850</v>
      </c>
      <c r="K41" s="162">
        <f>1707692.7+139680+52000</f>
        <v>1899372.7</v>
      </c>
      <c r="L41" s="160"/>
      <c r="M41" s="162"/>
      <c r="N41" s="160"/>
      <c r="O41" s="162"/>
      <c r="P41" s="160">
        <v>4236850</v>
      </c>
      <c r="Q41" s="162">
        <f>K41</f>
        <v>1899372.7</v>
      </c>
      <c r="R41" s="155"/>
      <c r="S41" s="162"/>
    </row>
    <row r="42" spans="1:19" ht="19.5" customHeight="1">
      <c r="A42" s="52">
        <v>852</v>
      </c>
      <c r="B42" s="52">
        <v>85212</v>
      </c>
      <c r="C42" s="52">
        <v>4010</v>
      </c>
      <c r="D42" s="160"/>
      <c r="E42" s="162"/>
      <c r="F42" s="160"/>
      <c r="G42" s="160">
        <v>38400</v>
      </c>
      <c r="H42" s="162">
        <f>K42+S42</f>
        <v>19200</v>
      </c>
      <c r="I42" s="160">
        <f t="shared" si="8"/>
        <v>50</v>
      </c>
      <c r="J42" s="160">
        <v>38400</v>
      </c>
      <c r="K42" s="162">
        <v>19200</v>
      </c>
      <c r="L42" s="160">
        <v>38400</v>
      </c>
      <c r="M42" s="162">
        <f>K42</f>
        <v>19200</v>
      </c>
      <c r="N42" s="160"/>
      <c r="O42" s="162"/>
      <c r="P42" s="160"/>
      <c r="Q42" s="162"/>
      <c r="R42" s="155"/>
      <c r="S42" s="162"/>
    </row>
    <row r="43" spans="1:19" ht="19.5" customHeight="1">
      <c r="A43" s="52">
        <v>852</v>
      </c>
      <c r="B43" s="52">
        <v>85212</v>
      </c>
      <c r="C43" s="52">
        <v>4040</v>
      </c>
      <c r="D43" s="160"/>
      <c r="E43" s="162"/>
      <c r="F43" s="160"/>
      <c r="G43" s="160">
        <v>2703</v>
      </c>
      <c r="H43" s="162">
        <f>K43+S43</f>
        <v>2703</v>
      </c>
      <c r="I43" s="160">
        <f t="shared" si="8"/>
        <v>100</v>
      </c>
      <c r="J43" s="160">
        <v>2703</v>
      </c>
      <c r="K43" s="162">
        <v>2703</v>
      </c>
      <c r="L43" s="160">
        <v>2703</v>
      </c>
      <c r="M43" s="162">
        <f>K43</f>
        <v>2703</v>
      </c>
      <c r="N43" s="160"/>
      <c r="O43" s="162"/>
      <c r="P43" s="160"/>
      <c r="Q43" s="162"/>
      <c r="R43" s="155"/>
      <c r="S43" s="162"/>
    </row>
    <row r="44" spans="1:19" ht="19.5" customHeight="1">
      <c r="A44" s="52">
        <v>852</v>
      </c>
      <c r="B44" s="52">
        <v>85212</v>
      </c>
      <c r="C44" s="52">
        <v>4110</v>
      </c>
      <c r="D44" s="160"/>
      <c r="E44" s="162"/>
      <c r="F44" s="160"/>
      <c r="G44" s="160">
        <f>8447+35000</f>
        <v>43447</v>
      </c>
      <c r="H44" s="162">
        <f>K44+S44</f>
        <v>20862.83</v>
      </c>
      <c r="I44" s="160">
        <f t="shared" si="8"/>
        <v>48.0190346859392</v>
      </c>
      <c r="J44" s="160">
        <v>43447</v>
      </c>
      <c r="K44" s="162">
        <f>3244+17618.83</f>
        <v>20862.83</v>
      </c>
      <c r="L44" s="160"/>
      <c r="M44" s="162"/>
      <c r="N44" s="160">
        <v>8447</v>
      </c>
      <c r="O44" s="162">
        <v>3244</v>
      </c>
      <c r="P44" s="160">
        <v>35000</v>
      </c>
      <c r="Q44" s="162">
        <v>17618.83</v>
      </c>
      <c r="R44" s="155"/>
      <c r="S44" s="162"/>
    </row>
    <row r="45" spans="1:19" ht="19.5" customHeight="1" hidden="1">
      <c r="A45" s="52">
        <v>852</v>
      </c>
      <c r="B45" s="52">
        <v>85212</v>
      </c>
      <c r="C45" s="52">
        <v>4110</v>
      </c>
      <c r="D45" s="160"/>
      <c r="E45" s="162"/>
      <c r="F45" s="160"/>
      <c r="G45" s="160"/>
      <c r="H45" s="162"/>
      <c r="I45" s="160" t="e">
        <f t="shared" si="8"/>
        <v>#DIV/0!</v>
      </c>
      <c r="J45" s="160"/>
      <c r="K45" s="162"/>
      <c r="L45" s="160"/>
      <c r="M45" s="162"/>
      <c r="N45" s="160"/>
      <c r="O45" s="162"/>
      <c r="P45" s="160"/>
      <c r="Q45" s="162"/>
      <c r="R45" s="155"/>
      <c r="S45" s="162"/>
    </row>
    <row r="46" spans="1:19" ht="19.5" customHeight="1">
      <c r="A46" s="52">
        <v>852</v>
      </c>
      <c r="B46" s="52">
        <v>85212</v>
      </c>
      <c r="C46" s="52">
        <v>4120</v>
      </c>
      <c r="D46" s="160"/>
      <c r="E46" s="162"/>
      <c r="F46" s="160"/>
      <c r="G46" s="160">
        <v>1191</v>
      </c>
      <c r="H46" s="162">
        <f aca="true" t="shared" si="9" ref="H46:H58">K46+S46</f>
        <v>456</v>
      </c>
      <c r="I46" s="160">
        <f t="shared" si="8"/>
        <v>38.287153652392945</v>
      </c>
      <c r="J46" s="160">
        <v>1191</v>
      </c>
      <c r="K46" s="162">
        <v>456</v>
      </c>
      <c r="L46" s="160"/>
      <c r="M46" s="162"/>
      <c r="N46" s="160">
        <v>1191</v>
      </c>
      <c r="O46" s="162">
        <v>456</v>
      </c>
      <c r="P46" s="160"/>
      <c r="Q46" s="162"/>
      <c r="R46" s="155"/>
      <c r="S46" s="162"/>
    </row>
    <row r="47" spans="1:19" ht="19.5" customHeight="1">
      <c r="A47" s="52">
        <v>852</v>
      </c>
      <c r="B47" s="52">
        <v>85212</v>
      </c>
      <c r="C47" s="52">
        <v>4140</v>
      </c>
      <c r="D47" s="160"/>
      <c r="E47" s="162"/>
      <c r="F47" s="160"/>
      <c r="G47" s="160">
        <v>360</v>
      </c>
      <c r="H47" s="162">
        <f t="shared" si="9"/>
        <v>0</v>
      </c>
      <c r="I47" s="160">
        <f t="shared" si="8"/>
        <v>0</v>
      </c>
      <c r="J47" s="160">
        <v>360</v>
      </c>
      <c r="K47" s="162">
        <v>0</v>
      </c>
      <c r="L47" s="160"/>
      <c r="M47" s="162"/>
      <c r="N47" s="160">
        <v>360</v>
      </c>
      <c r="O47" s="162"/>
      <c r="P47" s="160"/>
      <c r="Q47" s="162"/>
      <c r="R47" s="155"/>
      <c r="S47" s="162"/>
    </row>
    <row r="48" spans="1:19" ht="19.5" customHeight="1">
      <c r="A48" s="52">
        <v>852</v>
      </c>
      <c r="B48" s="52">
        <v>85212</v>
      </c>
      <c r="C48" s="52">
        <v>4170</v>
      </c>
      <c r="D48" s="160"/>
      <c r="E48" s="162"/>
      <c r="F48" s="160"/>
      <c r="G48" s="160">
        <v>7500</v>
      </c>
      <c r="H48" s="162">
        <f t="shared" si="9"/>
        <v>0</v>
      </c>
      <c r="I48" s="160">
        <f t="shared" si="8"/>
        <v>0</v>
      </c>
      <c r="J48" s="160">
        <v>7500</v>
      </c>
      <c r="K48" s="162">
        <v>0</v>
      </c>
      <c r="L48" s="160"/>
      <c r="M48" s="162"/>
      <c r="N48" s="160">
        <v>7500</v>
      </c>
      <c r="O48" s="162"/>
      <c r="P48" s="160"/>
      <c r="Q48" s="162"/>
      <c r="R48" s="155"/>
      <c r="S48" s="162"/>
    </row>
    <row r="49" spans="1:19" ht="19.5" customHeight="1">
      <c r="A49" s="52">
        <v>852</v>
      </c>
      <c r="B49" s="52">
        <v>85212</v>
      </c>
      <c r="C49" s="52">
        <v>4210</v>
      </c>
      <c r="D49" s="160"/>
      <c r="E49" s="162"/>
      <c r="F49" s="160"/>
      <c r="G49" s="160">
        <v>14863</v>
      </c>
      <c r="H49" s="162">
        <f t="shared" si="9"/>
        <v>686.36</v>
      </c>
      <c r="I49" s="160">
        <f t="shared" si="8"/>
        <v>4.617910246921887</v>
      </c>
      <c r="J49" s="160">
        <v>14863</v>
      </c>
      <c r="K49" s="162">
        <v>686.36</v>
      </c>
      <c r="L49" s="160"/>
      <c r="M49" s="162"/>
      <c r="N49" s="160"/>
      <c r="O49" s="162"/>
      <c r="P49" s="160"/>
      <c r="Q49" s="162"/>
      <c r="R49" s="155"/>
      <c r="S49" s="162"/>
    </row>
    <row r="50" spans="1:19" ht="19.5" customHeight="1">
      <c r="A50" s="52">
        <v>852</v>
      </c>
      <c r="B50" s="52">
        <v>85212</v>
      </c>
      <c r="C50" s="52">
        <v>4280</v>
      </c>
      <c r="D50" s="160"/>
      <c r="E50" s="162"/>
      <c r="F50" s="160"/>
      <c r="G50" s="160">
        <v>200</v>
      </c>
      <c r="H50" s="162">
        <f t="shared" si="9"/>
        <v>0</v>
      </c>
      <c r="I50" s="160">
        <f t="shared" si="8"/>
        <v>0</v>
      </c>
      <c r="J50" s="160">
        <v>200</v>
      </c>
      <c r="K50" s="162">
        <v>0</v>
      </c>
      <c r="L50" s="160"/>
      <c r="M50" s="162"/>
      <c r="N50" s="160"/>
      <c r="O50" s="162"/>
      <c r="P50" s="160"/>
      <c r="Q50" s="162"/>
      <c r="R50" s="155"/>
      <c r="S50" s="162"/>
    </row>
    <row r="51" spans="1:19" ht="19.5" customHeight="1">
      <c r="A51" s="52">
        <v>852</v>
      </c>
      <c r="B51" s="52">
        <v>85212</v>
      </c>
      <c r="C51" s="52">
        <v>4300</v>
      </c>
      <c r="D51" s="160"/>
      <c r="E51" s="162"/>
      <c r="F51" s="160"/>
      <c r="G51" s="160">
        <v>35000</v>
      </c>
      <c r="H51" s="162">
        <f t="shared" si="9"/>
        <v>10288.05</v>
      </c>
      <c r="I51" s="160">
        <f t="shared" si="8"/>
        <v>29.39442857142857</v>
      </c>
      <c r="J51" s="160">
        <v>35000</v>
      </c>
      <c r="K51" s="162">
        <f>525.25+9762.8</f>
        <v>10288.05</v>
      </c>
      <c r="L51" s="160"/>
      <c r="M51" s="162"/>
      <c r="N51" s="160"/>
      <c r="O51" s="162"/>
      <c r="P51" s="160"/>
      <c r="Q51" s="162"/>
      <c r="R51" s="155"/>
      <c r="S51" s="162"/>
    </row>
    <row r="52" spans="1:19" ht="19.5" customHeight="1">
      <c r="A52" s="52">
        <v>852</v>
      </c>
      <c r="B52" s="52">
        <v>85212</v>
      </c>
      <c r="C52" s="52">
        <v>4370</v>
      </c>
      <c r="D52" s="160"/>
      <c r="E52" s="162"/>
      <c r="F52" s="160"/>
      <c r="G52" s="160">
        <v>3600</v>
      </c>
      <c r="H52" s="162">
        <f t="shared" si="9"/>
        <v>508.15</v>
      </c>
      <c r="I52" s="160">
        <f t="shared" si="8"/>
        <v>14.115277777777777</v>
      </c>
      <c r="J52" s="160">
        <v>3600</v>
      </c>
      <c r="K52" s="162">
        <v>508.15</v>
      </c>
      <c r="L52" s="160"/>
      <c r="M52" s="162"/>
      <c r="N52" s="160"/>
      <c r="O52" s="162"/>
      <c r="P52" s="160"/>
      <c r="Q52" s="162"/>
      <c r="R52" s="155"/>
      <c r="S52" s="162"/>
    </row>
    <row r="53" spans="1:19" ht="19.5" customHeight="1">
      <c r="A53" s="52">
        <v>852</v>
      </c>
      <c r="B53" s="52">
        <v>85212</v>
      </c>
      <c r="C53" s="52">
        <v>4410</v>
      </c>
      <c r="D53" s="160"/>
      <c r="E53" s="162"/>
      <c r="F53" s="160"/>
      <c r="G53" s="160">
        <v>800</v>
      </c>
      <c r="H53" s="162">
        <f t="shared" si="9"/>
        <v>0</v>
      </c>
      <c r="I53" s="160">
        <f t="shared" si="8"/>
        <v>0</v>
      </c>
      <c r="J53" s="160">
        <v>800</v>
      </c>
      <c r="K53" s="162">
        <v>0</v>
      </c>
      <c r="L53" s="160"/>
      <c r="M53" s="162"/>
      <c r="N53" s="160"/>
      <c r="O53" s="162"/>
      <c r="P53" s="160"/>
      <c r="Q53" s="162"/>
      <c r="R53" s="155"/>
      <c r="S53" s="162"/>
    </row>
    <row r="54" spans="1:19" ht="19.5" customHeight="1">
      <c r="A54" s="52">
        <v>852</v>
      </c>
      <c r="B54" s="52">
        <v>85212</v>
      </c>
      <c r="C54" s="52">
        <v>4430</v>
      </c>
      <c r="D54" s="160"/>
      <c r="E54" s="162"/>
      <c r="F54" s="160"/>
      <c r="G54" s="160">
        <v>800</v>
      </c>
      <c r="H54" s="162">
        <f t="shared" si="9"/>
        <v>0</v>
      </c>
      <c r="I54" s="160">
        <f t="shared" si="8"/>
        <v>0</v>
      </c>
      <c r="J54" s="160">
        <v>800</v>
      </c>
      <c r="K54" s="162">
        <v>0</v>
      </c>
      <c r="L54" s="160"/>
      <c r="M54" s="162"/>
      <c r="N54" s="160"/>
      <c r="O54" s="162"/>
      <c r="P54" s="160"/>
      <c r="Q54" s="162"/>
      <c r="R54" s="155"/>
      <c r="S54" s="162"/>
    </row>
    <row r="55" spans="1:19" ht="19.5" customHeight="1">
      <c r="A55" s="52">
        <v>852</v>
      </c>
      <c r="B55" s="52">
        <v>85212</v>
      </c>
      <c r="C55" s="52">
        <v>4440</v>
      </c>
      <c r="D55" s="160"/>
      <c r="E55" s="162"/>
      <c r="F55" s="160"/>
      <c r="G55" s="160">
        <v>1200</v>
      </c>
      <c r="H55" s="162">
        <f t="shared" si="9"/>
        <v>900</v>
      </c>
      <c r="I55" s="160">
        <f t="shared" si="8"/>
        <v>75</v>
      </c>
      <c r="J55" s="160">
        <v>1200</v>
      </c>
      <c r="K55" s="162">
        <v>900</v>
      </c>
      <c r="L55" s="160"/>
      <c r="M55" s="162"/>
      <c r="N55" s="160"/>
      <c r="O55" s="162"/>
      <c r="P55" s="160"/>
      <c r="Q55" s="162"/>
      <c r="R55" s="155"/>
      <c r="S55" s="162"/>
    </row>
    <row r="56" spans="1:19" ht="19.5" customHeight="1">
      <c r="A56" s="52">
        <v>852</v>
      </c>
      <c r="B56" s="52">
        <v>85212</v>
      </c>
      <c r="C56" s="52">
        <v>4700</v>
      </c>
      <c r="D56" s="160"/>
      <c r="E56" s="162"/>
      <c r="F56" s="160"/>
      <c r="G56" s="160">
        <v>2400</v>
      </c>
      <c r="H56" s="162">
        <f t="shared" si="9"/>
        <v>0</v>
      </c>
      <c r="I56" s="160">
        <f t="shared" si="8"/>
        <v>0</v>
      </c>
      <c r="J56" s="160">
        <v>2400</v>
      </c>
      <c r="K56" s="162">
        <v>0</v>
      </c>
      <c r="L56" s="160"/>
      <c r="M56" s="162"/>
      <c r="N56" s="160"/>
      <c r="O56" s="162"/>
      <c r="P56" s="160"/>
      <c r="Q56" s="162"/>
      <c r="R56" s="155"/>
      <c r="S56" s="162"/>
    </row>
    <row r="57" spans="1:19" ht="19.5" customHeight="1">
      <c r="A57" s="52">
        <v>852</v>
      </c>
      <c r="B57" s="52">
        <v>85212</v>
      </c>
      <c r="C57" s="52">
        <v>4740</v>
      </c>
      <c r="D57" s="160"/>
      <c r="E57" s="162"/>
      <c r="F57" s="160"/>
      <c r="G57" s="160">
        <v>7500</v>
      </c>
      <c r="H57" s="162">
        <f t="shared" si="9"/>
        <v>0</v>
      </c>
      <c r="I57" s="160">
        <f t="shared" si="8"/>
        <v>0</v>
      </c>
      <c r="J57" s="160">
        <v>7500</v>
      </c>
      <c r="K57" s="162">
        <v>0</v>
      </c>
      <c r="L57" s="160"/>
      <c r="M57" s="162"/>
      <c r="N57" s="160"/>
      <c r="O57" s="162"/>
      <c r="P57" s="160"/>
      <c r="Q57" s="162"/>
      <c r="R57" s="155"/>
      <c r="S57" s="162"/>
    </row>
    <row r="58" spans="1:19" ht="19.5" customHeight="1">
      <c r="A58" s="52">
        <v>852</v>
      </c>
      <c r="B58" s="52">
        <v>85212</v>
      </c>
      <c r="C58" s="52">
        <v>4750</v>
      </c>
      <c r="D58" s="160"/>
      <c r="E58" s="162"/>
      <c r="F58" s="160"/>
      <c r="G58" s="160">
        <v>2500</v>
      </c>
      <c r="H58" s="162">
        <f t="shared" si="9"/>
        <v>271.63</v>
      </c>
      <c r="I58" s="160">
        <f t="shared" si="8"/>
        <v>10.8652</v>
      </c>
      <c r="J58" s="160">
        <v>2500</v>
      </c>
      <c r="K58" s="162">
        <v>271.63</v>
      </c>
      <c r="L58" s="160"/>
      <c r="M58" s="162"/>
      <c r="N58" s="160"/>
      <c r="O58" s="162"/>
      <c r="P58" s="160"/>
      <c r="Q58" s="162"/>
      <c r="R58" s="155"/>
      <c r="S58" s="162"/>
    </row>
    <row r="59" spans="1:19" ht="19.5" customHeight="1">
      <c r="A59" s="163">
        <v>852</v>
      </c>
      <c r="B59" s="163">
        <v>85213</v>
      </c>
      <c r="C59" s="163">
        <v>2010</v>
      </c>
      <c r="D59" s="164">
        <v>14900</v>
      </c>
      <c r="E59" s="165">
        <v>8500</v>
      </c>
      <c r="F59" s="153">
        <f>100*E59/D59</f>
        <v>57.04697986577181</v>
      </c>
      <c r="G59" s="164"/>
      <c r="H59" s="165"/>
      <c r="I59" s="164"/>
      <c r="J59" s="164"/>
      <c r="K59" s="165"/>
      <c r="L59" s="164"/>
      <c r="M59" s="165"/>
      <c r="N59" s="164"/>
      <c r="O59" s="165"/>
      <c r="P59" s="164"/>
      <c r="Q59" s="165"/>
      <c r="R59" s="155"/>
      <c r="S59" s="165"/>
    </row>
    <row r="60" spans="1:19" ht="19.5" customHeight="1">
      <c r="A60" s="163">
        <v>852</v>
      </c>
      <c r="B60" s="163">
        <v>85213</v>
      </c>
      <c r="C60" s="163"/>
      <c r="D60" s="164"/>
      <c r="E60" s="165"/>
      <c r="F60" s="164"/>
      <c r="G60" s="164">
        <f>SUBTOTAL(9,G61)</f>
        <v>14900</v>
      </c>
      <c r="H60" s="165">
        <f>SUBTOTAL(9,H61)</f>
        <v>7985.99</v>
      </c>
      <c r="I60" s="153">
        <f>100*H60/G60</f>
        <v>53.59724832214765</v>
      </c>
      <c r="J60" s="164">
        <f>SUBTOTAL(9,J61)</f>
        <v>14900</v>
      </c>
      <c r="K60" s="165">
        <f>SUBTOTAL(9,K61)</f>
        <v>7985.99</v>
      </c>
      <c r="L60" s="164"/>
      <c r="M60" s="165"/>
      <c r="N60" s="164"/>
      <c r="O60" s="165"/>
      <c r="P60" s="164">
        <f>SUBTOTAL(9,P61)</f>
        <v>12000</v>
      </c>
      <c r="Q60" s="165">
        <f>SUBTOTAL(9,Q61)</f>
        <v>7985.99</v>
      </c>
      <c r="R60" s="155"/>
      <c r="S60" s="165"/>
    </row>
    <row r="61" spans="1:19" ht="19.5" customHeight="1">
      <c r="A61" s="52">
        <v>852</v>
      </c>
      <c r="B61" s="52">
        <v>85213</v>
      </c>
      <c r="C61" s="52">
        <v>4130</v>
      </c>
      <c r="D61" s="160"/>
      <c r="E61" s="162"/>
      <c r="F61" s="160"/>
      <c r="G61" s="160">
        <v>14900</v>
      </c>
      <c r="H61" s="162">
        <f>K61+S61</f>
        <v>7985.99</v>
      </c>
      <c r="I61" s="160">
        <f>100*H61/G61</f>
        <v>53.59724832214765</v>
      </c>
      <c r="J61" s="160">
        <v>14900</v>
      </c>
      <c r="K61" s="162">
        <v>7985.99</v>
      </c>
      <c r="L61" s="160"/>
      <c r="M61" s="162"/>
      <c r="N61" s="160"/>
      <c r="O61" s="162"/>
      <c r="P61" s="160">
        <v>12000</v>
      </c>
      <c r="Q61" s="162">
        <f>K61</f>
        <v>7985.99</v>
      </c>
      <c r="R61" s="155"/>
      <c r="S61" s="162"/>
    </row>
    <row r="62" spans="1:19" ht="19.5" customHeight="1">
      <c r="A62" s="163">
        <v>852</v>
      </c>
      <c r="B62" s="163">
        <v>85214</v>
      </c>
      <c r="C62" s="163">
        <v>2010</v>
      </c>
      <c r="D62" s="164">
        <v>143000</v>
      </c>
      <c r="E62" s="165">
        <v>78600</v>
      </c>
      <c r="F62" s="153">
        <f>100*E62/D62</f>
        <v>54.96503496503497</v>
      </c>
      <c r="G62" s="164"/>
      <c r="H62" s="165"/>
      <c r="I62" s="164"/>
      <c r="J62" s="164"/>
      <c r="K62" s="165"/>
      <c r="L62" s="164"/>
      <c r="M62" s="165"/>
      <c r="N62" s="164"/>
      <c r="O62" s="165"/>
      <c r="P62" s="164"/>
      <c r="Q62" s="165"/>
      <c r="R62" s="155"/>
      <c r="S62" s="165"/>
    </row>
    <row r="63" spans="1:19" ht="19.5" customHeight="1">
      <c r="A63" s="163">
        <v>852</v>
      </c>
      <c r="B63" s="163">
        <v>85214</v>
      </c>
      <c r="C63" s="163"/>
      <c r="D63" s="164"/>
      <c r="E63" s="165"/>
      <c r="F63" s="164"/>
      <c r="G63" s="164">
        <f>SUBTOTAL(9,G64)</f>
        <v>143000</v>
      </c>
      <c r="H63" s="165">
        <f>SUBTOTAL(9,H64)</f>
        <v>72025.08</v>
      </c>
      <c r="I63" s="153">
        <f>100*H63/G63</f>
        <v>50.36718881118881</v>
      </c>
      <c r="J63" s="164">
        <f>SUBTOTAL(9,J64)</f>
        <v>143000</v>
      </c>
      <c r="K63" s="165">
        <f>SUBTOTAL(9,K64)</f>
        <v>72025.08</v>
      </c>
      <c r="L63" s="164"/>
      <c r="M63" s="165"/>
      <c r="N63" s="164"/>
      <c r="O63" s="165"/>
      <c r="P63" s="164">
        <f>SUBTOTAL(9,P64)</f>
        <v>135000</v>
      </c>
      <c r="Q63" s="165">
        <f>SUBTOTAL(9,Q64)</f>
        <v>72025.08</v>
      </c>
      <c r="R63" s="166"/>
      <c r="S63" s="165"/>
    </row>
    <row r="64" spans="1:19" ht="19.5" customHeight="1">
      <c r="A64" s="52">
        <v>852</v>
      </c>
      <c r="B64" s="52">
        <v>85214</v>
      </c>
      <c r="C64" s="52">
        <v>3110</v>
      </c>
      <c r="D64" s="160"/>
      <c r="E64" s="162"/>
      <c r="F64" s="160"/>
      <c r="G64" s="160">
        <v>143000</v>
      </c>
      <c r="H64" s="162">
        <f>K64+S64</f>
        <v>72025.08</v>
      </c>
      <c r="I64" s="160">
        <f>100*H64/G64</f>
        <v>50.36718881118881</v>
      </c>
      <c r="J64" s="160">
        <v>143000</v>
      </c>
      <c r="K64" s="162">
        <v>72025.08</v>
      </c>
      <c r="L64" s="160"/>
      <c r="M64" s="162"/>
      <c r="N64" s="160"/>
      <c r="O64" s="162"/>
      <c r="P64" s="160">
        <v>135000</v>
      </c>
      <c r="Q64" s="162">
        <f>K64</f>
        <v>72025.08</v>
      </c>
      <c r="R64" s="155"/>
      <c r="S64" s="162"/>
    </row>
    <row r="65" spans="1:19" ht="19.5" customHeight="1">
      <c r="A65" s="57"/>
      <c r="B65" s="57"/>
      <c r="C65" s="57"/>
      <c r="D65" s="167"/>
      <c r="E65" s="168"/>
      <c r="F65" s="167"/>
      <c r="G65" s="167"/>
      <c r="H65" s="168"/>
      <c r="I65" s="167"/>
      <c r="J65" s="167"/>
      <c r="K65" s="168"/>
      <c r="L65" s="167"/>
      <c r="M65" s="168"/>
      <c r="N65" s="167"/>
      <c r="O65" s="168"/>
      <c r="P65" s="167"/>
      <c r="Q65" s="168"/>
      <c r="R65" s="169"/>
      <c r="S65" s="168"/>
    </row>
    <row r="66" spans="1:19" ht="19.5" customHeight="1">
      <c r="A66" s="208" t="s">
        <v>23</v>
      </c>
      <c r="B66" s="209"/>
      <c r="C66" s="210"/>
      <c r="D66" s="170">
        <f>SUM(D8:D65)</f>
        <v>4635942</v>
      </c>
      <c r="E66" s="171">
        <f>SUM(E8:E65)</f>
        <v>2174851.9299999997</v>
      </c>
      <c r="F66" s="170">
        <f>100*E66/D66</f>
        <v>46.91283734783566</v>
      </c>
      <c r="G66" s="170">
        <f>G63+G60+G39+G36+G21+G13+G27+G9</f>
        <v>4635942</v>
      </c>
      <c r="H66" s="171">
        <f>H63+H60+H39+H36+H21+H13+H27+H9</f>
        <v>2078871.7799999998</v>
      </c>
      <c r="I66" s="170">
        <f>100*H66/G66</f>
        <v>44.842488969879255</v>
      </c>
      <c r="J66" s="170">
        <f aca="true" t="shared" si="10" ref="J66:S66">J63+J60+J39+J36+J21+J13+J27+J9</f>
        <v>4635942</v>
      </c>
      <c r="K66" s="171">
        <f t="shared" si="10"/>
        <v>2078871.7799999998</v>
      </c>
      <c r="L66" s="170">
        <f t="shared" si="10"/>
        <v>88600</v>
      </c>
      <c r="M66" s="171">
        <f t="shared" si="10"/>
        <v>46338.41</v>
      </c>
      <c r="N66" s="170">
        <f t="shared" si="10"/>
        <v>26819</v>
      </c>
      <c r="O66" s="171">
        <f t="shared" si="10"/>
        <v>7764</v>
      </c>
      <c r="P66" s="170">
        <f t="shared" si="10"/>
        <v>4418850</v>
      </c>
      <c r="Q66" s="171">
        <f t="shared" si="10"/>
        <v>1997002.6</v>
      </c>
      <c r="R66" s="172">
        <f t="shared" si="10"/>
        <v>0</v>
      </c>
      <c r="S66" s="171">
        <f t="shared" si="10"/>
        <v>0</v>
      </c>
    </row>
    <row r="68" spans="1:11" ht="28.5">
      <c r="A68" s="173" t="s">
        <v>353</v>
      </c>
      <c r="B68" s="174"/>
      <c r="C68" s="174"/>
      <c r="D68" s="174"/>
      <c r="E68" s="174"/>
      <c r="F68" s="174"/>
      <c r="G68" s="175" t="s">
        <v>35</v>
      </c>
      <c r="H68" s="176" t="s">
        <v>354</v>
      </c>
      <c r="I68" s="211" t="s">
        <v>355</v>
      </c>
      <c r="J68" s="212"/>
      <c r="K68" s="174"/>
    </row>
    <row r="69" spans="1:11" ht="14.25">
      <c r="A69" s="177"/>
      <c r="B69" s="177" t="s">
        <v>356</v>
      </c>
      <c r="C69" s="177">
        <v>750</v>
      </c>
      <c r="D69" s="177" t="s">
        <v>357</v>
      </c>
      <c r="E69" s="177">
        <v>75011</v>
      </c>
      <c r="F69" s="177"/>
      <c r="G69" s="178">
        <v>55385</v>
      </c>
      <c r="H69" s="178">
        <v>42932</v>
      </c>
      <c r="I69" s="213">
        <v>36766.9</v>
      </c>
      <c r="J69" s="213"/>
      <c r="K69" s="174"/>
    </row>
    <row r="70" spans="1:10" ht="14.25">
      <c r="A70" s="177"/>
      <c r="B70" s="177" t="s">
        <v>356</v>
      </c>
      <c r="C70" s="177">
        <v>852</v>
      </c>
      <c r="D70" s="177" t="s">
        <v>357</v>
      </c>
      <c r="E70" s="177">
        <v>85212</v>
      </c>
      <c r="F70" s="177"/>
      <c r="G70" s="178"/>
      <c r="H70" s="178">
        <v>2884.5</v>
      </c>
      <c r="I70" s="213">
        <v>1436.12</v>
      </c>
      <c r="J70" s="213"/>
    </row>
  </sheetData>
  <mergeCells count="18">
    <mergeCell ref="A1:R1"/>
    <mergeCell ref="R2:S2"/>
    <mergeCell ref="A3:A6"/>
    <mergeCell ref="B3:B6"/>
    <mergeCell ref="C3:C6"/>
    <mergeCell ref="D3:F5"/>
    <mergeCell ref="G3:I5"/>
    <mergeCell ref="J3:S3"/>
    <mergeCell ref="J4:K5"/>
    <mergeCell ref="L4:Q4"/>
    <mergeCell ref="R4:S5"/>
    <mergeCell ref="L5:M5"/>
    <mergeCell ref="N5:O5"/>
    <mergeCell ref="P5:Q5"/>
    <mergeCell ref="A66:C66"/>
    <mergeCell ref="I68:J68"/>
    <mergeCell ref="I69:J69"/>
    <mergeCell ref="I70:J70"/>
  </mergeCells>
  <printOptions/>
  <pageMargins left="0.75" right="0.75" top="1" bottom="1" header="0.5" footer="0.5"/>
  <pageSetup fitToHeight="3" fitToWidth="1" horizontalDpi="600" verticalDpi="600" orientation="landscape" paperSize="9" scale="62" r:id="rId1"/>
  <headerFooter alignWithMargins="0">
    <oddHeader>&amp;RZałącznik Nr &amp;A
do Zarządzenia Nr 48/2007
Wójta Gminy Jedlnia Letnisko
z dnia 30 sierpnia 2007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="90" zoomScaleNormal="90" workbookViewId="0" topLeftCell="B1">
      <selection activeCell="C37" sqref="C37"/>
    </sheetView>
  </sheetViews>
  <sheetFormatPr defaultColWidth="9.00390625" defaultRowHeight="12.75"/>
  <cols>
    <col min="1" max="1" width="4.75390625" style="0" customWidth="1"/>
    <col min="2" max="2" width="35.00390625" style="0" customWidth="1"/>
    <col min="3" max="3" width="10.125" style="0" customWidth="1"/>
    <col min="4" max="4" width="14.125" style="0" customWidth="1"/>
    <col min="5" max="5" width="10.625" style="0" customWidth="1"/>
    <col min="6" max="6" width="11.75390625" style="0" customWidth="1"/>
    <col min="7" max="7" width="9.875" style="0" customWidth="1"/>
    <col min="8" max="8" width="11.125" style="0" customWidth="1"/>
    <col min="9" max="9" width="8.75390625" style="0" customWidth="1"/>
    <col min="10" max="10" width="10.875" style="0" customWidth="1"/>
    <col min="11" max="11" width="9.75390625" style="0" customWidth="1"/>
    <col min="12" max="12" width="10.875" style="0" customWidth="1"/>
    <col min="13" max="13" width="10.625" style="0" bestFit="1" customWidth="1"/>
    <col min="14" max="14" width="10.75390625" style="0" customWidth="1"/>
    <col min="15" max="15" width="14.125" style="0" customWidth="1"/>
    <col min="16" max="16" width="13.625" style="0" customWidth="1"/>
  </cols>
  <sheetData>
    <row r="1" spans="1:16" ht="33.75" customHeight="1">
      <c r="A1" s="240" t="s">
        <v>61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2"/>
      <c r="P1" s="242"/>
    </row>
    <row r="2" spans="1:16" ht="16.5">
      <c r="A2" s="241" t="s">
        <v>67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2"/>
      <c r="P2" s="242"/>
    </row>
    <row r="3" spans="1:15" ht="6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6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P4" s="5" t="s">
        <v>14</v>
      </c>
    </row>
    <row r="5" spans="1:16" ht="15" customHeight="1">
      <c r="A5" s="218" t="s">
        <v>20</v>
      </c>
      <c r="B5" s="218" t="s">
        <v>0</v>
      </c>
      <c r="C5" s="214" t="s">
        <v>39</v>
      </c>
      <c r="D5" s="195"/>
      <c r="E5" s="215" t="s">
        <v>40</v>
      </c>
      <c r="F5" s="237"/>
      <c r="G5" s="237"/>
      <c r="H5" s="237"/>
      <c r="I5" s="237"/>
      <c r="J5" s="216"/>
      <c r="K5" s="239" t="s">
        <v>3</v>
      </c>
      <c r="L5" s="239"/>
      <c r="M5" s="239"/>
      <c r="N5" s="214" t="s">
        <v>41</v>
      </c>
      <c r="O5" s="234"/>
      <c r="P5" s="239" t="s">
        <v>42</v>
      </c>
    </row>
    <row r="6" spans="1:16" ht="15" customHeight="1">
      <c r="A6" s="218"/>
      <c r="B6" s="218"/>
      <c r="C6" s="206"/>
      <c r="D6" s="207"/>
      <c r="E6" s="214" t="s">
        <v>43</v>
      </c>
      <c r="F6" s="195"/>
      <c r="G6" s="243" t="s">
        <v>44</v>
      </c>
      <c r="H6" s="244"/>
      <c r="I6" s="244"/>
      <c r="J6" s="245"/>
      <c r="K6" s="214" t="s">
        <v>43</v>
      </c>
      <c r="L6" s="234"/>
      <c r="M6" s="239" t="s">
        <v>45</v>
      </c>
      <c r="N6" s="231"/>
      <c r="O6" s="246"/>
      <c r="P6" s="239"/>
    </row>
    <row r="7" spans="1:16" ht="30" customHeight="1">
      <c r="A7" s="218"/>
      <c r="B7" s="218"/>
      <c r="C7" s="196"/>
      <c r="D7" s="192"/>
      <c r="E7" s="206"/>
      <c r="F7" s="207"/>
      <c r="G7" s="214" t="s">
        <v>46</v>
      </c>
      <c r="H7" s="195"/>
      <c r="I7" s="243" t="s">
        <v>44</v>
      </c>
      <c r="J7" s="245"/>
      <c r="K7" s="235"/>
      <c r="L7" s="236"/>
      <c r="M7" s="239"/>
      <c r="N7" s="235"/>
      <c r="O7" s="236"/>
      <c r="P7" s="239"/>
    </row>
    <row r="8" spans="1:16" ht="42" customHeight="1">
      <c r="A8" s="218"/>
      <c r="B8" s="218"/>
      <c r="C8" s="46" t="s">
        <v>35</v>
      </c>
      <c r="D8" s="46" t="s">
        <v>60</v>
      </c>
      <c r="E8" s="46" t="s">
        <v>35</v>
      </c>
      <c r="F8" s="46" t="s">
        <v>60</v>
      </c>
      <c r="G8" s="46" t="s">
        <v>35</v>
      </c>
      <c r="H8" s="46" t="s">
        <v>60</v>
      </c>
      <c r="I8" s="45" t="s">
        <v>47</v>
      </c>
      <c r="J8" s="45" t="s">
        <v>48</v>
      </c>
      <c r="K8" s="46" t="s">
        <v>35</v>
      </c>
      <c r="L8" s="46" t="s">
        <v>60</v>
      </c>
      <c r="M8" s="239"/>
      <c r="N8" s="46" t="s">
        <v>35</v>
      </c>
      <c r="O8" s="46" t="s">
        <v>60</v>
      </c>
      <c r="P8" s="239"/>
    </row>
    <row r="9" spans="1:16" ht="7.5" customHeight="1">
      <c r="A9" s="8">
        <v>1</v>
      </c>
      <c r="B9" s="8">
        <v>2</v>
      </c>
      <c r="C9" s="8">
        <v>3</v>
      </c>
      <c r="D9" s="8"/>
      <c r="E9" s="8">
        <v>4</v>
      </c>
      <c r="F9" s="8"/>
      <c r="G9" s="8">
        <v>5</v>
      </c>
      <c r="H9" s="8"/>
      <c r="I9" s="8">
        <v>6</v>
      </c>
      <c r="J9" s="8">
        <v>7</v>
      </c>
      <c r="K9" s="8">
        <v>8</v>
      </c>
      <c r="L9" s="8"/>
      <c r="M9" s="8">
        <v>9</v>
      </c>
      <c r="N9" s="8">
        <v>10</v>
      </c>
      <c r="O9" s="8"/>
      <c r="P9" s="8">
        <v>11</v>
      </c>
    </row>
    <row r="10" spans="1:16" ht="19.5" customHeight="1">
      <c r="A10" s="47" t="s">
        <v>5</v>
      </c>
      <c r="B10" s="48" t="s">
        <v>49</v>
      </c>
      <c r="C10" s="49">
        <f aca="true" t="shared" si="0" ref="C10:H10">SUM(C11:C15)</f>
        <v>797</v>
      </c>
      <c r="D10" s="61">
        <f t="shared" si="0"/>
        <v>8514.52</v>
      </c>
      <c r="E10" s="49">
        <f t="shared" si="0"/>
        <v>430000</v>
      </c>
      <c r="F10" s="61">
        <f t="shared" si="0"/>
        <v>232488</v>
      </c>
      <c r="G10" s="49">
        <f t="shared" si="0"/>
        <v>350000</v>
      </c>
      <c r="H10" s="61">
        <f t="shared" si="0"/>
        <v>184000</v>
      </c>
      <c r="I10" s="49"/>
      <c r="J10" s="49"/>
      <c r="K10" s="49">
        <f>SUM(K11:K15)</f>
        <v>430000</v>
      </c>
      <c r="L10" s="61">
        <f>SUM(L11:L15)</f>
        <v>234531.78</v>
      </c>
      <c r="M10" s="49"/>
      <c r="N10" s="49">
        <f>SUM(N11:N15)</f>
        <v>797</v>
      </c>
      <c r="O10" s="61">
        <f>SUM(O11:O15)</f>
        <v>6470.739999999991</v>
      </c>
      <c r="P10" s="47" t="s">
        <v>50</v>
      </c>
    </row>
    <row r="11" spans="1:16" ht="19.5" customHeight="1">
      <c r="A11" s="50"/>
      <c r="B11" s="51" t="s">
        <v>51</v>
      </c>
      <c r="C11" s="52"/>
      <c r="D11" s="6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0"/>
    </row>
    <row r="12" spans="1:16" ht="19.5" customHeight="1">
      <c r="A12" s="50"/>
      <c r="B12" s="53" t="s">
        <v>52</v>
      </c>
      <c r="C12" s="54">
        <v>797</v>
      </c>
      <c r="D12" s="62">
        <v>8514.52</v>
      </c>
      <c r="E12" s="54">
        <v>430000</v>
      </c>
      <c r="F12" s="62">
        <v>232488</v>
      </c>
      <c r="G12" s="54">
        <v>350000</v>
      </c>
      <c r="H12" s="62">
        <v>184000</v>
      </c>
      <c r="I12" s="54"/>
      <c r="J12" s="54"/>
      <c r="K12" s="54">
        <v>430000</v>
      </c>
      <c r="L12" s="62">
        <v>234531.78</v>
      </c>
      <c r="M12" s="54"/>
      <c r="N12" s="54">
        <v>797</v>
      </c>
      <c r="O12" s="62">
        <f>D12+F12-L12</f>
        <v>6470.739999999991</v>
      </c>
      <c r="P12" s="50" t="s">
        <v>50</v>
      </c>
    </row>
    <row r="13" spans="1:16" ht="19.5" customHeight="1" hidden="1">
      <c r="A13" s="50"/>
      <c r="B13" s="53" t="s">
        <v>7</v>
      </c>
      <c r="C13" s="52"/>
      <c r="D13" s="6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0" t="s">
        <v>50</v>
      </c>
    </row>
    <row r="14" spans="1:16" ht="19.5" customHeight="1" hidden="1">
      <c r="A14" s="50"/>
      <c r="B14" s="53" t="s">
        <v>8</v>
      </c>
      <c r="C14" s="52"/>
      <c r="D14" s="6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0" t="s">
        <v>50</v>
      </c>
    </row>
    <row r="15" spans="1:16" ht="19.5" customHeight="1" hidden="1">
      <c r="A15" s="55"/>
      <c r="B15" s="56" t="s">
        <v>53</v>
      </c>
      <c r="C15" s="57"/>
      <c r="D15" s="63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5" t="s">
        <v>50</v>
      </c>
    </row>
    <row r="16" spans="1:16" ht="19.5" customHeight="1" hidden="1">
      <c r="A16" s="47" t="s">
        <v>9</v>
      </c>
      <c r="B16" s="48" t="s">
        <v>54</v>
      </c>
      <c r="C16" s="48"/>
      <c r="D16" s="61"/>
      <c r="E16" s="48"/>
      <c r="F16" s="48"/>
      <c r="G16" s="48"/>
      <c r="H16" s="48"/>
      <c r="I16" s="47" t="s">
        <v>50</v>
      </c>
      <c r="J16" s="48"/>
      <c r="K16" s="48"/>
      <c r="L16" s="48"/>
      <c r="M16" s="48"/>
      <c r="N16" s="48"/>
      <c r="O16" s="48"/>
      <c r="P16" s="47" t="s">
        <v>50</v>
      </c>
    </row>
    <row r="17" spans="1:16" ht="19.5" customHeight="1" hidden="1">
      <c r="A17" s="50"/>
      <c r="B17" s="51" t="s">
        <v>51</v>
      </c>
      <c r="C17" s="52"/>
      <c r="D17" s="62"/>
      <c r="E17" s="52"/>
      <c r="F17" s="52"/>
      <c r="G17" s="52"/>
      <c r="H17" s="52"/>
      <c r="I17" s="50"/>
      <c r="J17" s="52"/>
      <c r="K17" s="52"/>
      <c r="L17" s="52"/>
      <c r="M17" s="52"/>
      <c r="N17" s="52"/>
      <c r="O17" s="52"/>
      <c r="P17" s="50"/>
    </row>
    <row r="18" spans="1:16" ht="19.5" customHeight="1" hidden="1">
      <c r="A18" s="50"/>
      <c r="B18" s="53" t="s">
        <v>6</v>
      </c>
      <c r="C18" s="52"/>
      <c r="D18" s="62"/>
      <c r="E18" s="52"/>
      <c r="F18" s="52"/>
      <c r="G18" s="52"/>
      <c r="H18" s="52"/>
      <c r="I18" s="50" t="s">
        <v>50</v>
      </c>
      <c r="J18" s="52"/>
      <c r="K18" s="52"/>
      <c r="L18" s="52"/>
      <c r="M18" s="52"/>
      <c r="N18" s="52"/>
      <c r="O18" s="52"/>
      <c r="P18" s="50" t="s">
        <v>50</v>
      </c>
    </row>
    <row r="19" spans="1:16" ht="19.5" customHeight="1" hidden="1">
      <c r="A19" s="50"/>
      <c r="B19" s="53" t="s">
        <v>7</v>
      </c>
      <c r="C19" s="52"/>
      <c r="D19" s="62"/>
      <c r="E19" s="52"/>
      <c r="F19" s="52"/>
      <c r="G19" s="52"/>
      <c r="H19" s="52"/>
      <c r="I19" s="50" t="s">
        <v>50</v>
      </c>
      <c r="J19" s="52"/>
      <c r="K19" s="52"/>
      <c r="L19" s="52"/>
      <c r="M19" s="52"/>
      <c r="N19" s="52"/>
      <c r="O19" s="52"/>
      <c r="P19" s="50" t="s">
        <v>50</v>
      </c>
    </row>
    <row r="20" spans="1:16" ht="19.5" customHeight="1" hidden="1">
      <c r="A20" s="50"/>
      <c r="B20" s="53" t="s">
        <v>8</v>
      </c>
      <c r="C20" s="52"/>
      <c r="D20" s="62"/>
      <c r="E20" s="52"/>
      <c r="F20" s="52"/>
      <c r="G20" s="52"/>
      <c r="H20" s="52"/>
      <c r="I20" s="50" t="s">
        <v>50</v>
      </c>
      <c r="J20" s="52"/>
      <c r="K20" s="52"/>
      <c r="L20" s="52"/>
      <c r="M20" s="52"/>
      <c r="N20" s="52"/>
      <c r="O20" s="52"/>
      <c r="P20" s="50" t="s">
        <v>50</v>
      </c>
    </row>
    <row r="21" spans="1:16" ht="19.5" customHeight="1" hidden="1">
      <c r="A21" s="55"/>
      <c r="B21" s="56" t="s">
        <v>53</v>
      </c>
      <c r="C21" s="57"/>
      <c r="D21" s="63"/>
      <c r="E21" s="57"/>
      <c r="F21" s="57"/>
      <c r="G21" s="57"/>
      <c r="H21" s="57"/>
      <c r="I21" s="55" t="s">
        <v>50</v>
      </c>
      <c r="J21" s="57"/>
      <c r="K21" s="57"/>
      <c r="L21" s="57"/>
      <c r="M21" s="57"/>
      <c r="N21" s="57"/>
      <c r="O21" s="57"/>
      <c r="P21" s="55" t="s">
        <v>50</v>
      </c>
    </row>
    <row r="22" spans="1:16" ht="19.5" customHeight="1" hidden="1">
      <c r="A22" s="47" t="s">
        <v>10</v>
      </c>
      <c r="B22" s="58" t="s">
        <v>55</v>
      </c>
      <c r="C22" s="48"/>
      <c r="D22" s="61"/>
      <c r="E22" s="48"/>
      <c r="F22" s="64"/>
      <c r="G22" s="50"/>
      <c r="H22" s="50"/>
      <c r="I22" s="50" t="s">
        <v>50</v>
      </c>
      <c r="J22" s="50" t="s">
        <v>50</v>
      </c>
      <c r="K22" s="48"/>
      <c r="L22" s="64"/>
      <c r="M22" s="50" t="s">
        <v>50</v>
      </c>
      <c r="N22" s="48"/>
      <c r="O22" s="48"/>
      <c r="P22" s="48"/>
    </row>
    <row r="23" spans="1:16" ht="19.5" customHeight="1" hidden="1">
      <c r="A23" s="52"/>
      <c r="B23" s="51" t="s">
        <v>51</v>
      </c>
      <c r="C23" s="52"/>
      <c r="D23" s="62"/>
      <c r="E23" s="52"/>
      <c r="F23" s="52"/>
      <c r="G23" s="50"/>
      <c r="H23" s="50"/>
      <c r="I23" s="50"/>
      <c r="J23" s="50"/>
      <c r="K23" s="52"/>
      <c r="L23" s="52"/>
      <c r="M23" s="50"/>
      <c r="N23" s="52"/>
      <c r="O23" s="52"/>
      <c r="P23" s="52"/>
    </row>
    <row r="24" spans="1:16" ht="19.5" customHeight="1" hidden="1">
      <c r="A24" s="52"/>
      <c r="B24" s="53" t="s">
        <v>6</v>
      </c>
      <c r="C24" s="52"/>
      <c r="D24" s="62"/>
      <c r="E24" s="52"/>
      <c r="F24" s="52"/>
      <c r="G24" s="50"/>
      <c r="H24" s="50"/>
      <c r="I24" s="50" t="s">
        <v>50</v>
      </c>
      <c r="J24" s="50" t="s">
        <v>50</v>
      </c>
      <c r="K24" s="52"/>
      <c r="L24" s="52"/>
      <c r="M24" s="50" t="s">
        <v>50</v>
      </c>
      <c r="N24" s="52"/>
      <c r="O24" s="52"/>
      <c r="P24" s="52"/>
    </row>
    <row r="25" spans="1:16" ht="19.5" customHeight="1" hidden="1">
      <c r="A25" s="52"/>
      <c r="B25" s="53" t="s">
        <v>7</v>
      </c>
      <c r="C25" s="52"/>
      <c r="D25" s="62"/>
      <c r="E25" s="52"/>
      <c r="F25" s="52"/>
      <c r="G25" s="50"/>
      <c r="H25" s="50"/>
      <c r="I25" s="50" t="s">
        <v>50</v>
      </c>
      <c r="J25" s="50" t="s">
        <v>50</v>
      </c>
      <c r="K25" s="52"/>
      <c r="L25" s="52"/>
      <c r="M25" s="50" t="s">
        <v>50</v>
      </c>
      <c r="N25" s="52"/>
      <c r="O25" s="52"/>
      <c r="P25" s="52"/>
    </row>
    <row r="26" spans="1:16" ht="19.5" customHeight="1" hidden="1">
      <c r="A26" s="52"/>
      <c r="B26" s="53" t="s">
        <v>8</v>
      </c>
      <c r="C26" s="52"/>
      <c r="D26" s="62"/>
      <c r="E26" s="52"/>
      <c r="F26" s="52"/>
      <c r="G26" s="50"/>
      <c r="H26" s="50"/>
      <c r="I26" s="50" t="s">
        <v>50</v>
      </c>
      <c r="J26" s="50" t="s">
        <v>50</v>
      </c>
      <c r="K26" s="52"/>
      <c r="L26" s="52"/>
      <c r="M26" s="50" t="s">
        <v>50</v>
      </c>
      <c r="N26" s="52"/>
      <c r="O26" s="52"/>
      <c r="P26" s="52"/>
    </row>
    <row r="27" spans="1:16" ht="19.5" customHeight="1" hidden="1">
      <c r="A27" s="57"/>
      <c r="B27" s="56" t="s">
        <v>53</v>
      </c>
      <c r="C27" s="57"/>
      <c r="D27" s="63"/>
      <c r="E27" s="57"/>
      <c r="F27" s="57"/>
      <c r="G27" s="55"/>
      <c r="H27" s="55"/>
      <c r="I27" s="55" t="s">
        <v>50</v>
      </c>
      <c r="J27" s="55" t="s">
        <v>50</v>
      </c>
      <c r="K27" s="57"/>
      <c r="L27" s="57"/>
      <c r="M27" s="55" t="s">
        <v>50</v>
      </c>
      <c r="N27" s="57"/>
      <c r="O27" s="57"/>
      <c r="P27" s="57"/>
    </row>
    <row r="28" spans="1:16" s="60" customFormat="1" ht="19.5" customHeight="1">
      <c r="A28" s="247" t="s">
        <v>23</v>
      </c>
      <c r="B28" s="247"/>
      <c r="C28" s="59">
        <f aca="true" t="shared" si="1" ref="C28:H28">C22+C16+C10</f>
        <v>797</v>
      </c>
      <c r="D28" s="39">
        <f t="shared" si="1"/>
        <v>8514.52</v>
      </c>
      <c r="E28" s="59">
        <f t="shared" si="1"/>
        <v>430000</v>
      </c>
      <c r="F28" s="39">
        <f t="shared" si="1"/>
        <v>232488</v>
      </c>
      <c r="G28" s="59">
        <f t="shared" si="1"/>
        <v>350000</v>
      </c>
      <c r="H28" s="39">
        <f t="shared" si="1"/>
        <v>184000</v>
      </c>
      <c r="I28" s="59"/>
      <c r="J28" s="59"/>
      <c r="K28" s="59">
        <f>K22+K16+K10</f>
        <v>430000</v>
      </c>
      <c r="L28" s="39">
        <f>L22+L16+L10</f>
        <v>234531.78</v>
      </c>
      <c r="M28" s="59"/>
      <c r="N28" s="59">
        <f>N22+N16+N10</f>
        <v>797</v>
      </c>
      <c r="O28" s="39">
        <f>O22+O16+O10</f>
        <v>6470.739999999991</v>
      </c>
      <c r="P28" s="59"/>
    </row>
    <row r="29" ht="4.5" customHeight="1"/>
    <row r="30" ht="12.75" customHeight="1">
      <c r="A30" s="27" t="s">
        <v>56</v>
      </c>
    </row>
    <row r="31" ht="14.25">
      <c r="A31" s="27" t="s">
        <v>57</v>
      </c>
    </row>
    <row r="32" ht="12.75">
      <c r="A32" s="27" t="s">
        <v>58</v>
      </c>
    </row>
    <row r="33" ht="12.75">
      <c r="A33" s="27" t="s">
        <v>59</v>
      </c>
    </row>
  </sheetData>
  <mergeCells count="16">
    <mergeCell ref="G7:H7"/>
    <mergeCell ref="E5:J5"/>
    <mergeCell ref="B5:B8"/>
    <mergeCell ref="A28:B28"/>
    <mergeCell ref="C5:D7"/>
    <mergeCell ref="E6:F7"/>
    <mergeCell ref="K5:M5"/>
    <mergeCell ref="A1:P1"/>
    <mergeCell ref="A2:P2"/>
    <mergeCell ref="P5:P8"/>
    <mergeCell ref="G6:J6"/>
    <mergeCell ref="M6:M8"/>
    <mergeCell ref="I7:J7"/>
    <mergeCell ref="K6:L7"/>
    <mergeCell ref="N5:O7"/>
    <mergeCell ref="A5:A8"/>
  </mergeCells>
  <printOptions/>
  <pageMargins left="0.5905511811023623" right="0.5905511811023623" top="0.984251968503937" bottom="0.984251968503937" header="0.5118110236220472" footer="0.5118110236220472"/>
  <pageSetup fitToHeight="2" fitToWidth="1" horizontalDpi="600" verticalDpi="600" orientation="landscape" paperSize="9" scale="69" r:id="rId1"/>
  <headerFooter alignWithMargins="0">
    <oddHeader>&amp;RZałącznik Nr &amp;A
do Zarządzenia Nr 48/2007
Wójta Gminy Jedlnia Letnisko
z dnia 30 sierpnia 2007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F11" sqref="F11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1.625" style="1" customWidth="1"/>
    <col min="6" max="7" width="22.375" style="1" customWidth="1"/>
    <col min="8" max="16384" width="9.125" style="1" customWidth="1"/>
  </cols>
  <sheetData>
    <row r="1" spans="1:7" ht="36.75" customHeight="1">
      <c r="A1" s="182" t="s">
        <v>62</v>
      </c>
      <c r="B1" s="182"/>
      <c r="C1" s="182"/>
      <c r="D1" s="182"/>
      <c r="E1" s="182"/>
      <c r="F1" s="182"/>
      <c r="G1" s="250"/>
    </row>
    <row r="2" spans="5:7" ht="19.5" customHeight="1">
      <c r="E2" s="2"/>
      <c r="F2" s="2"/>
      <c r="G2" s="2"/>
    </row>
    <row r="3" spans="6:7" ht="19.5" customHeight="1">
      <c r="F3" s="6"/>
      <c r="G3" s="6" t="s">
        <v>14</v>
      </c>
    </row>
    <row r="4" spans="1:7" ht="19.5" customHeight="1">
      <c r="A4" s="218" t="s">
        <v>20</v>
      </c>
      <c r="B4" s="218" t="s">
        <v>1</v>
      </c>
      <c r="C4" s="218" t="s">
        <v>2</v>
      </c>
      <c r="D4" s="218" t="s">
        <v>24</v>
      </c>
      <c r="E4" s="218" t="s">
        <v>17</v>
      </c>
      <c r="F4" s="248" t="s">
        <v>16</v>
      </c>
      <c r="G4" s="249"/>
    </row>
    <row r="5" spans="1:7" ht="19.5" customHeight="1">
      <c r="A5" s="254"/>
      <c r="B5" s="254"/>
      <c r="C5" s="254"/>
      <c r="D5" s="254"/>
      <c r="E5" s="254"/>
      <c r="F5" s="7" t="s">
        <v>35</v>
      </c>
      <c r="G5" s="29" t="s">
        <v>36</v>
      </c>
    </row>
    <row r="6" spans="1:7" ht="7.5" customHeight="1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6</v>
      </c>
    </row>
    <row r="7" spans="1:7" ht="30" customHeight="1">
      <c r="A7" s="11">
        <v>1</v>
      </c>
      <c r="B7" s="11">
        <v>921</v>
      </c>
      <c r="C7" s="11">
        <v>92116</v>
      </c>
      <c r="D7" s="11">
        <v>2480</v>
      </c>
      <c r="E7" s="11" t="s">
        <v>30</v>
      </c>
      <c r="F7" s="30">
        <v>201806</v>
      </c>
      <c r="G7" s="31">
        <v>110000</v>
      </c>
    </row>
    <row r="8" spans="1:7" ht="30" customHeight="1">
      <c r="A8" s="13">
        <v>2</v>
      </c>
      <c r="B8" s="13">
        <v>801</v>
      </c>
      <c r="C8" s="13">
        <v>80104</v>
      </c>
      <c r="D8" s="13">
        <v>2510</v>
      </c>
      <c r="E8" s="13" t="s">
        <v>29</v>
      </c>
      <c r="F8" s="32">
        <v>350000</v>
      </c>
      <c r="G8" s="33">
        <v>184000</v>
      </c>
    </row>
    <row r="9" spans="1:7" ht="30" customHeight="1" hidden="1">
      <c r="A9" s="13"/>
      <c r="B9" s="13"/>
      <c r="C9" s="13"/>
      <c r="D9" s="13"/>
      <c r="E9" s="13"/>
      <c r="F9" s="32"/>
      <c r="G9" s="33"/>
    </row>
    <row r="10" spans="1:7" ht="30" customHeight="1" hidden="1">
      <c r="A10" s="15"/>
      <c r="B10" s="15"/>
      <c r="C10" s="15"/>
      <c r="D10" s="15"/>
      <c r="E10" s="15"/>
      <c r="F10" s="34"/>
      <c r="G10" s="35"/>
    </row>
    <row r="11" spans="1:7" ht="30" customHeight="1">
      <c r="A11" s="251" t="s">
        <v>23</v>
      </c>
      <c r="B11" s="252"/>
      <c r="C11" s="252"/>
      <c r="D11" s="252"/>
      <c r="E11" s="253"/>
      <c r="F11" s="39">
        <f>SUM(F7:F10)</f>
        <v>551806</v>
      </c>
      <c r="G11" s="39">
        <f>SUM(G7:G10)</f>
        <v>294000</v>
      </c>
    </row>
    <row r="13" ht="12.75">
      <c r="A13" s="27" t="s">
        <v>25</v>
      </c>
    </row>
    <row r="14" ht="12.75">
      <c r="A14" s="26" t="s">
        <v>26</v>
      </c>
    </row>
    <row r="16" ht="12.75">
      <c r="A16" s="26" t="s">
        <v>27</v>
      </c>
    </row>
  </sheetData>
  <mergeCells count="8">
    <mergeCell ref="F4:G4"/>
    <mergeCell ref="A1:G1"/>
    <mergeCell ref="A11:E11"/>
    <mergeCell ref="A4:A5"/>
    <mergeCell ref="B4:B5"/>
    <mergeCell ref="C4:C5"/>
    <mergeCell ref="D4:D5"/>
    <mergeCell ref="E4:E5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82" r:id="rId1"/>
  <headerFooter alignWithMargins="0">
    <oddHeader>&amp;R&amp;9Załącznik Nr 7
do Zarządzenia Nr 48/2007
Wójta Gminy Jedlnia Letnisko
z dnia 30 sierpnia 2007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workbookViewId="0" topLeftCell="A1">
      <selection activeCell="G7" sqref="G7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7" width="19.625" style="0" customWidth="1"/>
  </cols>
  <sheetData>
    <row r="1" spans="1:7" ht="63" customHeight="1">
      <c r="A1" s="255" t="s">
        <v>64</v>
      </c>
      <c r="B1" s="255"/>
      <c r="C1" s="255"/>
      <c r="D1" s="255"/>
      <c r="E1" s="255"/>
      <c r="F1" s="255"/>
      <c r="G1" s="250"/>
    </row>
    <row r="2" spans="5:7" ht="19.5" customHeight="1">
      <c r="E2" s="2"/>
      <c r="F2" s="2"/>
      <c r="G2" s="2"/>
    </row>
    <row r="3" spans="5:7" ht="19.5" customHeight="1">
      <c r="E3" s="1"/>
      <c r="F3" s="5"/>
      <c r="G3" s="5" t="s">
        <v>14</v>
      </c>
    </row>
    <row r="4" spans="1:7" ht="19.5" customHeight="1">
      <c r="A4" s="218" t="s">
        <v>20</v>
      </c>
      <c r="B4" s="218" t="s">
        <v>1</v>
      </c>
      <c r="C4" s="218" t="s">
        <v>2</v>
      </c>
      <c r="D4" s="218" t="s">
        <v>24</v>
      </c>
      <c r="E4" s="219" t="s">
        <v>15</v>
      </c>
      <c r="F4" s="248" t="s">
        <v>16</v>
      </c>
      <c r="G4" s="249"/>
    </row>
    <row r="5" spans="1:7" ht="29.25" customHeight="1">
      <c r="A5" s="254"/>
      <c r="B5" s="254"/>
      <c r="C5" s="254"/>
      <c r="D5" s="254"/>
      <c r="E5" s="256"/>
      <c r="F5" s="7" t="s">
        <v>35</v>
      </c>
      <c r="G5" s="44" t="s">
        <v>38</v>
      </c>
    </row>
    <row r="6" spans="1:7" s="25" customFormat="1" ht="7.5" customHeight="1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/>
    </row>
    <row r="7" spans="1:7" ht="30" customHeight="1">
      <c r="A7" s="11">
        <v>1</v>
      </c>
      <c r="B7" s="11">
        <v>926</v>
      </c>
      <c r="C7" s="11">
        <v>92695</v>
      </c>
      <c r="D7" s="11">
        <v>2820</v>
      </c>
      <c r="E7" s="11" t="s">
        <v>31</v>
      </c>
      <c r="F7" s="36">
        <v>35000</v>
      </c>
      <c r="G7" s="36">
        <v>17500</v>
      </c>
    </row>
    <row r="8" spans="1:7" ht="30" customHeight="1" hidden="1">
      <c r="A8" s="16"/>
      <c r="B8" s="16"/>
      <c r="C8" s="16"/>
      <c r="D8" s="16"/>
      <c r="E8" s="16"/>
      <c r="F8" s="37"/>
      <c r="G8" s="37"/>
    </row>
    <row r="9" spans="1:7" ht="30" customHeight="1" hidden="1">
      <c r="A9" s="16"/>
      <c r="B9" s="16"/>
      <c r="C9" s="16"/>
      <c r="D9" s="16"/>
      <c r="E9" s="16"/>
      <c r="F9" s="37"/>
      <c r="G9" s="37"/>
    </row>
    <row r="10" spans="1:7" ht="30" customHeight="1" hidden="1">
      <c r="A10" s="17"/>
      <c r="B10" s="17"/>
      <c r="C10" s="17"/>
      <c r="D10" s="17"/>
      <c r="E10" s="17"/>
      <c r="F10" s="38"/>
      <c r="G10" s="38"/>
    </row>
    <row r="11" spans="1:7" ht="30" customHeight="1">
      <c r="A11" s="251" t="s">
        <v>23</v>
      </c>
      <c r="B11" s="252"/>
      <c r="C11" s="252"/>
      <c r="D11" s="252"/>
      <c r="E11" s="253"/>
      <c r="F11" s="39">
        <f>SUM(F7:F10)</f>
        <v>35000</v>
      </c>
      <c r="G11" s="39">
        <f>SUM(G7:G10)</f>
        <v>17500</v>
      </c>
    </row>
    <row r="13" ht="12.75">
      <c r="A13" s="26" t="s">
        <v>28</v>
      </c>
    </row>
  </sheetData>
  <mergeCells count="8">
    <mergeCell ref="F4:G4"/>
    <mergeCell ref="A1:G1"/>
    <mergeCell ref="A11:E11"/>
    <mergeCell ref="A4:A5"/>
    <mergeCell ref="B4:B5"/>
    <mergeCell ref="C4:C5"/>
    <mergeCell ref="D4:D5"/>
    <mergeCell ref="E4:E5"/>
  </mergeCells>
  <printOptions horizontalCentered="1"/>
  <pageMargins left="0.3937007874015748" right="0.3937007874015748" top="1.6535433070866143" bottom="0.984251968503937" header="0.5118110236220472" footer="0.5118110236220472"/>
  <pageSetup fitToHeight="2" fitToWidth="1" horizontalDpi="600" verticalDpi="600" orientation="portrait" paperSize="9" scale="85" r:id="rId1"/>
  <headerFooter alignWithMargins="0">
    <oddHeader>&amp;R&amp;9Załącznik Nr &amp;A
do Zarządzenia Nr 48/2007
Wójta Gminy Jedlnia Letnisko
z dnia 30 sierpnia 2007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C15" sqref="C15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4" width="17.75390625" style="1" customWidth="1"/>
    <col min="5" max="16384" width="9.125" style="1" customWidth="1"/>
  </cols>
  <sheetData>
    <row r="1" spans="1:11" ht="44.25" customHeight="1">
      <c r="A1" s="182" t="s">
        <v>63</v>
      </c>
      <c r="B1" s="179"/>
      <c r="C1" s="179"/>
      <c r="D1" s="2"/>
      <c r="E1" s="2"/>
      <c r="F1" s="2"/>
      <c r="G1" s="2"/>
      <c r="H1" s="2"/>
      <c r="I1" s="2"/>
      <c r="J1" s="2"/>
      <c r="K1" s="2"/>
    </row>
    <row r="2" spans="1:8" ht="19.5" customHeight="1">
      <c r="A2" s="179" t="s">
        <v>18</v>
      </c>
      <c r="B2" s="179"/>
      <c r="C2" s="179"/>
      <c r="D2" s="2"/>
      <c r="E2" s="2"/>
      <c r="F2" s="2"/>
      <c r="G2" s="2"/>
      <c r="H2" s="2"/>
    </row>
    <row r="3" spans="1:3" ht="18">
      <c r="A3" s="179" t="s">
        <v>66</v>
      </c>
      <c r="B3" s="179"/>
      <c r="C3" s="179"/>
    </row>
    <row r="4" spans="3:4" ht="12.75">
      <c r="C4" s="5"/>
      <c r="D4" s="5" t="s">
        <v>14</v>
      </c>
    </row>
    <row r="5" spans="1:4" ht="12.75">
      <c r="A5" s="219" t="s">
        <v>20</v>
      </c>
      <c r="B5" s="219" t="s">
        <v>0</v>
      </c>
      <c r="C5" s="219" t="s">
        <v>19</v>
      </c>
      <c r="D5" s="258" t="s">
        <v>37</v>
      </c>
    </row>
    <row r="6" spans="1:11" ht="19.5" customHeight="1">
      <c r="A6" s="256"/>
      <c r="B6" s="256"/>
      <c r="C6" s="256"/>
      <c r="D6" s="259"/>
      <c r="E6" s="3"/>
      <c r="F6" s="3"/>
      <c r="G6" s="3"/>
      <c r="H6" s="3"/>
      <c r="I6" s="3"/>
      <c r="J6" s="4"/>
      <c r="K6" s="4"/>
    </row>
    <row r="7" spans="1:11" ht="19.5" customHeight="1">
      <c r="A7" s="9" t="s">
        <v>5</v>
      </c>
      <c r="B7" s="18" t="s">
        <v>21</v>
      </c>
      <c r="C7" s="40">
        <v>4473</v>
      </c>
      <c r="D7" s="40">
        <v>8401.26</v>
      </c>
      <c r="E7" s="3"/>
      <c r="F7" s="3"/>
      <c r="G7" s="3"/>
      <c r="H7" s="3"/>
      <c r="I7" s="3"/>
      <c r="J7" s="4"/>
      <c r="K7" s="4"/>
    </row>
    <row r="8" spans="1:11" ht="19.5" customHeight="1">
      <c r="A8" s="9" t="s">
        <v>9</v>
      </c>
      <c r="B8" s="18" t="s">
        <v>4</v>
      </c>
      <c r="C8" s="40">
        <f>C9</f>
        <v>3360</v>
      </c>
      <c r="D8" s="40">
        <f>D9</f>
        <v>2887.27</v>
      </c>
      <c r="E8" s="3"/>
      <c r="F8" s="3"/>
      <c r="G8" s="3"/>
      <c r="H8" s="3"/>
      <c r="I8" s="3"/>
      <c r="J8" s="4"/>
      <c r="K8" s="4"/>
    </row>
    <row r="9" spans="1:11" ht="19.5" customHeight="1">
      <c r="A9" s="19" t="s">
        <v>6</v>
      </c>
      <c r="B9" s="28" t="s">
        <v>32</v>
      </c>
      <c r="C9" s="41">
        <v>3360</v>
      </c>
      <c r="D9" s="41">
        <v>2887.27</v>
      </c>
      <c r="E9" s="3"/>
      <c r="F9" s="3"/>
      <c r="G9" s="3"/>
      <c r="H9" s="3"/>
      <c r="I9" s="3"/>
      <c r="J9" s="4"/>
      <c r="K9" s="4"/>
    </row>
    <row r="10" spans="1:11" ht="19.5" customHeight="1" hidden="1">
      <c r="A10" s="12" t="s">
        <v>7</v>
      </c>
      <c r="B10" s="20"/>
      <c r="C10" s="42"/>
      <c r="D10" s="42"/>
      <c r="E10" s="3"/>
      <c r="F10" s="3"/>
      <c r="G10" s="3"/>
      <c r="H10" s="3"/>
      <c r="I10" s="3"/>
      <c r="J10" s="4"/>
      <c r="K10" s="4"/>
    </row>
    <row r="11" spans="1:11" ht="19.5" customHeight="1" hidden="1">
      <c r="A11" s="14" t="s">
        <v>8</v>
      </c>
      <c r="B11" s="21"/>
      <c r="C11" s="43"/>
      <c r="D11" s="43"/>
      <c r="E11" s="3"/>
      <c r="F11" s="3"/>
      <c r="G11" s="3"/>
      <c r="H11" s="3"/>
      <c r="I11" s="3"/>
      <c r="J11" s="4"/>
      <c r="K11" s="4"/>
    </row>
    <row r="12" spans="1:11" ht="19.5" customHeight="1">
      <c r="A12" s="9" t="s">
        <v>10</v>
      </c>
      <c r="B12" s="18" t="s">
        <v>3</v>
      </c>
      <c r="C12" s="40">
        <f>C13</f>
        <v>6733</v>
      </c>
      <c r="D12" s="40">
        <f>D13</f>
        <v>4622.58</v>
      </c>
      <c r="E12" s="3"/>
      <c r="F12" s="3"/>
      <c r="G12" s="3"/>
      <c r="H12" s="3"/>
      <c r="I12" s="3"/>
      <c r="J12" s="4"/>
      <c r="K12" s="4"/>
    </row>
    <row r="13" spans="1:11" ht="19.5" customHeight="1">
      <c r="A13" s="10" t="s">
        <v>6</v>
      </c>
      <c r="B13" s="22" t="s">
        <v>11</v>
      </c>
      <c r="C13" s="36">
        <f>C14+C15</f>
        <v>6733</v>
      </c>
      <c r="D13" s="36">
        <f>D14+D15</f>
        <v>4622.58</v>
      </c>
      <c r="E13" s="3"/>
      <c r="F13" s="3"/>
      <c r="G13" s="3"/>
      <c r="H13" s="3"/>
      <c r="I13" s="3"/>
      <c r="J13" s="4"/>
      <c r="K13" s="4"/>
    </row>
    <row r="14" spans="1:11" ht="15" customHeight="1">
      <c r="A14" s="12"/>
      <c r="B14" s="28" t="s">
        <v>33</v>
      </c>
      <c r="C14" s="42">
        <v>2690</v>
      </c>
      <c r="D14" s="42">
        <v>833.58</v>
      </c>
      <c r="E14" s="3"/>
      <c r="F14" s="3"/>
      <c r="G14" s="3"/>
      <c r="H14" s="3"/>
      <c r="I14" s="3"/>
      <c r="J14" s="4"/>
      <c r="K14" s="4"/>
    </row>
    <row r="15" spans="1:11" ht="15" customHeight="1">
      <c r="A15" s="12"/>
      <c r="B15" s="28" t="s">
        <v>34</v>
      </c>
      <c r="C15" s="42">
        <v>4043</v>
      </c>
      <c r="D15" s="42">
        <v>3789</v>
      </c>
      <c r="E15" s="3"/>
      <c r="F15" s="3"/>
      <c r="G15" s="3"/>
      <c r="H15" s="3"/>
      <c r="I15" s="3"/>
      <c r="J15" s="4"/>
      <c r="K15" s="4"/>
    </row>
    <row r="16" spans="1:11" ht="19.5" customHeight="1">
      <c r="A16" s="12" t="s">
        <v>7</v>
      </c>
      <c r="B16" s="20" t="s">
        <v>13</v>
      </c>
      <c r="C16" s="42">
        <v>0</v>
      </c>
      <c r="D16" s="42">
        <v>0</v>
      </c>
      <c r="E16" s="3"/>
      <c r="F16" s="3"/>
      <c r="G16" s="3"/>
      <c r="H16" s="3"/>
      <c r="I16" s="3"/>
      <c r="J16" s="4"/>
      <c r="K16" s="4"/>
    </row>
    <row r="17" spans="1:11" ht="15" hidden="1">
      <c r="A17" s="12"/>
      <c r="B17" s="23"/>
      <c r="C17" s="42"/>
      <c r="D17" s="42"/>
      <c r="E17" s="3"/>
      <c r="F17" s="3"/>
      <c r="G17" s="3"/>
      <c r="H17" s="3"/>
      <c r="I17" s="3"/>
      <c r="J17" s="4"/>
      <c r="K17" s="4"/>
    </row>
    <row r="18" spans="1:11" ht="15" customHeight="1" hidden="1">
      <c r="A18" s="14"/>
      <c r="B18" s="24"/>
      <c r="C18" s="43"/>
      <c r="D18" s="43"/>
      <c r="E18" s="3"/>
      <c r="F18" s="3"/>
      <c r="G18" s="3"/>
      <c r="H18" s="3"/>
      <c r="I18" s="3"/>
      <c r="J18" s="4"/>
      <c r="K18" s="4"/>
    </row>
    <row r="19" spans="1:11" ht="19.5" customHeight="1">
      <c r="A19" s="9" t="s">
        <v>12</v>
      </c>
      <c r="B19" s="18" t="s">
        <v>22</v>
      </c>
      <c r="C19" s="40">
        <f>C7+C8-C12</f>
        <v>1100</v>
      </c>
      <c r="D19" s="40">
        <f>D7+D8-D12</f>
        <v>6665.950000000001</v>
      </c>
      <c r="E19" s="3"/>
      <c r="F19" s="3"/>
      <c r="G19" s="3"/>
      <c r="H19" s="3"/>
      <c r="I19" s="3"/>
      <c r="J19" s="4"/>
      <c r="K19" s="4"/>
    </row>
    <row r="20" spans="1:11" ht="15">
      <c r="A20" s="3"/>
      <c r="B20" s="3"/>
      <c r="C20" s="3"/>
      <c r="D20" s="3"/>
      <c r="E20" s="3"/>
      <c r="F20" s="3"/>
      <c r="G20" s="3"/>
      <c r="H20" s="3"/>
      <c r="I20" s="3"/>
      <c r="J20" s="4"/>
      <c r="K20" s="4"/>
    </row>
    <row r="21" spans="1:11" ht="15">
      <c r="A21" s="3"/>
      <c r="B21" s="3"/>
      <c r="C21" s="3"/>
      <c r="D21" s="3"/>
      <c r="E21" s="3"/>
      <c r="F21" s="3"/>
      <c r="G21" s="3"/>
      <c r="H21" s="3"/>
      <c r="I21" s="3"/>
      <c r="J21" s="4"/>
      <c r="K21" s="4"/>
    </row>
    <row r="22" spans="1:11" ht="63.75" customHeight="1">
      <c r="A22" s="257" t="s">
        <v>65</v>
      </c>
      <c r="B22" s="257"/>
      <c r="C22" s="257"/>
      <c r="D22" s="257"/>
      <c r="E22" s="3"/>
      <c r="F22" s="3"/>
      <c r="G22" s="3"/>
      <c r="H22" s="3"/>
      <c r="I22" s="3"/>
      <c r="J22" s="4"/>
      <c r="K22" s="4"/>
    </row>
    <row r="23" spans="1:11" ht="15">
      <c r="A23" s="3"/>
      <c r="B23" s="3"/>
      <c r="C23" s="3"/>
      <c r="D23" s="3"/>
      <c r="E23" s="3"/>
      <c r="F23" s="3"/>
      <c r="G23" s="3"/>
      <c r="H23" s="3"/>
      <c r="I23" s="3"/>
      <c r="J23" s="4"/>
      <c r="K23" s="4"/>
    </row>
    <row r="24" spans="1:11" ht="34.5" customHeight="1">
      <c r="A24" s="3"/>
      <c r="B24" s="3"/>
      <c r="C24" s="3"/>
      <c r="D24" s="3"/>
      <c r="E24" s="3"/>
      <c r="F24" s="3"/>
      <c r="G24" s="3"/>
      <c r="H24" s="3"/>
      <c r="I24" s="3"/>
      <c r="J24" s="4"/>
      <c r="K24" s="4"/>
    </row>
    <row r="25" spans="1:11" ht="15">
      <c r="A25" s="3"/>
      <c r="B25" s="3"/>
      <c r="C25" s="3"/>
      <c r="D25" s="3"/>
      <c r="E25" s="3"/>
      <c r="F25" s="3"/>
      <c r="G25" s="3"/>
      <c r="H25" s="3"/>
      <c r="I25" s="3"/>
      <c r="J25" s="4"/>
      <c r="K25" s="4"/>
    </row>
    <row r="26" spans="1:11" ht="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</sheetData>
  <mergeCells count="8">
    <mergeCell ref="A22:D22"/>
    <mergeCell ref="D5:D6"/>
    <mergeCell ref="A1:C1"/>
    <mergeCell ref="A2:C2"/>
    <mergeCell ref="A5:A6"/>
    <mergeCell ref="B5:B6"/>
    <mergeCell ref="C5:C6"/>
    <mergeCell ref="A3:C3"/>
  </mergeCells>
  <printOptions horizontalCentered="1"/>
  <pageMargins left="0.5905511811023623" right="0.5905511811023623" top="1.8897637795275593" bottom="0.5905511811023623" header="0.5118110236220472" footer="0.5118110236220472"/>
  <pageSetup fitToHeight="2" fitToWidth="1" horizontalDpi="600" verticalDpi="600" orientation="portrait" paperSize="9" scale="88" r:id="rId1"/>
  <headerFooter alignWithMargins="0">
    <oddHeader>&amp;RZałącznik Nr &amp;A
do Zarządzenia Nr 48/2007
Wójta Gminy Jedlnia Letnisko
z dnia 30 sierpnia 2007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JEDLNIA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Warda Jarosław</dc:creator>
  <cp:keywords/>
  <dc:description/>
  <cp:lastModifiedBy>203</cp:lastModifiedBy>
  <cp:lastPrinted>2007-09-17T08:16:15Z</cp:lastPrinted>
  <dcterms:created xsi:type="dcterms:W3CDTF">1998-12-09T13:02:10Z</dcterms:created>
  <dcterms:modified xsi:type="dcterms:W3CDTF">2007-09-17T08:16:24Z</dcterms:modified>
  <cp:category/>
  <cp:version/>
  <cp:contentType/>
  <cp:contentStatus/>
</cp:coreProperties>
</file>